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05" windowWidth="12000" windowHeight="16440" firstSheet="3" activeTab="3"/>
  </bookViews>
  <sheets>
    <sheet name="2012 (2)" sheetId="4" state="hidden" r:id="rId1"/>
    <sheet name="2019" sheetId="3" state="hidden" r:id="rId2"/>
    <sheet name="2019 (2)" sheetId="5" state="hidden" r:id="rId3"/>
    <sheet name="2021" sheetId="6" r:id="rId4"/>
    <sheet name="2011" sheetId="1" state="hidden" r:id="rId5"/>
  </sheets>
  <definedNames>
    <definedName name="_xlnm._FilterDatabase" localSheetId="3" hidden="1">'2021'!#REF!</definedName>
    <definedName name="_xlnm.Print_Titles" localSheetId="1">'2019'!$4:$5</definedName>
    <definedName name="_xlnm.Print_Titles" localSheetId="2">'2019 (2)'!$4:$5</definedName>
    <definedName name="_xlnm.Print_Titles" localSheetId="3">'2021'!$4:$5</definedName>
    <definedName name="_xlnm.Print_Area" localSheetId="1">'2019'!$A$1:$R$98</definedName>
    <definedName name="_xlnm.Print_Area" localSheetId="2">'2019 (2)'!$A$1:$F$98</definedName>
    <definedName name="_xlnm.Print_Area" localSheetId="3">'2021'!$A$1:$B$103</definedName>
  </definedNames>
  <calcPr calcId="145621"/>
</workbook>
</file>

<file path=xl/calcChain.xml><?xml version="1.0" encoding="utf-8"?>
<calcChain xmlns="http://schemas.openxmlformats.org/spreadsheetml/2006/main">
  <c r="B23" i="6" l="1"/>
  <c r="B48" i="6" l="1"/>
  <c r="B47" i="6"/>
  <c r="B46" i="6" l="1"/>
  <c r="B78" i="6" s="1"/>
  <c r="F46" i="5" l="1"/>
  <c r="F45" i="5" l="1"/>
  <c r="B47" i="5" l="1"/>
  <c r="B46" i="5"/>
  <c r="B44" i="5"/>
  <c r="B45" i="5" l="1"/>
  <c r="B73" i="5" s="1"/>
  <c r="B102" i="5" s="1"/>
  <c r="E46" i="5"/>
  <c r="E45" i="5"/>
  <c r="D45" i="5"/>
  <c r="C45" i="5"/>
  <c r="D46" i="5"/>
  <c r="C46" i="5"/>
  <c r="E47" i="5" l="1"/>
  <c r="E48" i="5"/>
  <c r="B48" i="5" s="1"/>
  <c r="E49" i="5"/>
  <c r="B49" i="5" s="1"/>
  <c r="E50" i="5"/>
  <c r="B50" i="5" s="1"/>
  <c r="E51" i="5"/>
  <c r="B51" i="5" s="1"/>
  <c r="E52" i="5"/>
  <c r="B52" i="5" s="1"/>
  <c r="E53" i="5"/>
  <c r="B53" i="5" s="1"/>
  <c r="E54" i="5"/>
  <c r="B54" i="5" s="1"/>
  <c r="E55" i="5"/>
  <c r="B55" i="5" s="1"/>
  <c r="E56" i="5"/>
  <c r="B56" i="5" s="1"/>
  <c r="E57" i="5"/>
  <c r="B57" i="5" s="1"/>
  <c r="E58" i="5"/>
  <c r="B58" i="5" s="1"/>
  <c r="E59" i="5"/>
  <c r="B59" i="5" s="1"/>
  <c r="E60" i="5"/>
  <c r="B60" i="5" s="1"/>
  <c r="E61" i="5"/>
  <c r="B61" i="5" s="1"/>
  <c r="E62" i="5"/>
  <c r="B62" i="5" s="1"/>
  <c r="E63" i="5"/>
  <c r="B63" i="5" s="1"/>
  <c r="E64" i="5"/>
  <c r="B64" i="5" s="1"/>
  <c r="E65" i="5"/>
  <c r="B65" i="5" s="1"/>
  <c r="E66" i="5"/>
  <c r="B66" i="5" s="1"/>
  <c r="E67" i="5"/>
  <c r="B67" i="5" s="1"/>
  <c r="E68" i="5"/>
  <c r="B68" i="5" s="1"/>
  <c r="E69" i="5"/>
  <c r="B69" i="5" s="1"/>
  <c r="E70" i="5"/>
  <c r="B70" i="5" s="1"/>
  <c r="E71" i="5"/>
  <c r="B71" i="5" s="1"/>
  <c r="E72" i="5"/>
  <c r="B72" i="5" s="1"/>
  <c r="B37" i="5" l="1"/>
  <c r="B29" i="5"/>
  <c r="B18" i="5"/>
  <c r="B14" i="5"/>
  <c r="B10" i="5"/>
  <c r="B7" i="5"/>
  <c r="C39" i="3" l="1"/>
  <c r="D39" i="3" s="1"/>
  <c r="D44" i="3" s="1"/>
  <c r="D73" i="3" s="1"/>
  <c r="D40" i="3"/>
  <c r="D41" i="3"/>
  <c r="D42" i="3"/>
  <c r="D43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45" i="3"/>
  <c r="C46" i="3"/>
  <c r="C45" i="3"/>
  <c r="B45" i="3"/>
  <c r="B39" i="3"/>
  <c r="B43" i="3"/>
  <c r="B46" i="3"/>
  <c r="D37" i="3" l="1"/>
  <c r="D29" i="3"/>
  <c r="D18" i="3"/>
  <c r="D14" i="3"/>
  <c r="D10" i="3"/>
  <c r="D7" i="3"/>
  <c r="Q58" i="3" l="1"/>
  <c r="Q65" i="3"/>
  <c r="Q52" i="3"/>
  <c r="Q47" i="3" l="1"/>
  <c r="Q59" i="3"/>
  <c r="Q49" i="3"/>
  <c r="Q48" i="3"/>
  <c r="Q55" i="3"/>
  <c r="Q60" i="3"/>
  <c r="Q66" i="3"/>
  <c r="Q57" i="3"/>
  <c r="Q56" i="3"/>
  <c r="Q51" i="3"/>
  <c r="Q53" i="3" l="1"/>
  <c r="R47" i="3" l="1"/>
  <c r="Q46" i="3" l="1"/>
  <c r="Q45" i="3" s="1"/>
  <c r="Q73" i="3" s="1"/>
  <c r="R51" i="3"/>
  <c r="E73" i="3"/>
  <c r="F73" i="3"/>
  <c r="G73" i="3"/>
  <c r="H73" i="3"/>
  <c r="I73" i="3"/>
  <c r="J73" i="3"/>
  <c r="K73" i="3"/>
  <c r="L73" i="3"/>
  <c r="M73" i="3"/>
  <c r="N73" i="3"/>
  <c r="O73" i="3"/>
  <c r="R45" i="3" l="1"/>
  <c r="R73" i="3" s="1"/>
  <c r="R48" i="3"/>
  <c r="R49" i="3"/>
  <c r="R50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46" i="3"/>
  <c r="P47" i="3" l="1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45" i="3"/>
  <c r="P73" i="3" s="1"/>
  <c r="P46" i="3" l="1"/>
  <c r="C44" i="4" l="1"/>
  <c r="C47" i="4"/>
  <c r="B41" i="4"/>
  <c r="D41" i="4" s="1"/>
  <c r="D39" i="4"/>
  <c r="D38" i="4"/>
  <c r="D37" i="4"/>
  <c r="D36" i="4"/>
  <c r="D35" i="4"/>
  <c r="D34" i="4"/>
  <c r="D33" i="4"/>
  <c r="D32" i="4"/>
  <c r="D31" i="4"/>
  <c r="D30" i="4"/>
  <c r="D29" i="4"/>
  <c r="D25" i="4"/>
  <c r="C24" i="4"/>
  <c r="C26" i="4" s="1"/>
  <c r="C23" i="4"/>
  <c r="D23" i="4" s="1"/>
  <c r="D22" i="4"/>
  <c r="D21" i="4"/>
  <c r="C19" i="4"/>
  <c r="B19" i="4"/>
  <c r="D19" i="4"/>
  <c r="C15" i="4"/>
  <c r="D15" i="4" s="1"/>
  <c r="D13" i="4"/>
  <c r="D12" i="4"/>
  <c r="D11" i="4"/>
  <c r="C9" i="4"/>
  <c r="C14" i="4"/>
  <c r="B9" i="4"/>
  <c r="D9" i="4" s="1"/>
  <c r="B14" i="4"/>
  <c r="D14" i="4" s="1"/>
  <c r="C8" i="4"/>
  <c r="C42" i="4" s="1"/>
  <c r="B8" i="4"/>
  <c r="D8" i="4" s="1"/>
  <c r="B42" i="4"/>
  <c r="D9" i="1"/>
  <c r="D14" i="1" s="1"/>
  <c r="C9" i="1"/>
  <c r="C14" i="1" s="1"/>
  <c r="D25" i="1"/>
  <c r="E25" i="1" s="1"/>
  <c r="D19" i="1"/>
  <c r="D24" i="1" s="1"/>
  <c r="C19" i="1"/>
  <c r="C24" i="1"/>
  <c r="C26" i="1" s="1"/>
  <c r="D8" i="1"/>
  <c r="D16" i="1" s="1"/>
  <c r="C8" i="1"/>
  <c r="E22" i="1"/>
  <c r="E23" i="1"/>
  <c r="E21" i="1"/>
  <c r="E15" i="1"/>
  <c r="E13" i="1"/>
  <c r="D44" i="1"/>
  <c r="D47" i="1" s="1"/>
  <c r="E12" i="1"/>
  <c r="E11" i="1"/>
  <c r="B26" i="1"/>
  <c r="B16" i="1"/>
  <c r="C41" i="1"/>
  <c r="E41" i="1" s="1"/>
  <c r="B41" i="1"/>
  <c r="B42" i="1"/>
  <c r="E39" i="1"/>
  <c r="E38" i="1"/>
  <c r="E37" i="1"/>
  <c r="E36" i="1"/>
  <c r="E35" i="1"/>
  <c r="E34" i="1"/>
  <c r="E33" i="1"/>
  <c r="E32" i="1"/>
  <c r="E31" i="1"/>
  <c r="E30" i="1"/>
  <c r="E29" i="1"/>
  <c r="B19" i="1"/>
  <c r="C16" i="4"/>
  <c r="B24" i="4"/>
  <c r="B26" i="4" s="1"/>
  <c r="D24" i="4"/>
  <c r="B16" i="4"/>
  <c r="D42" i="1"/>
  <c r="E19" i="1"/>
  <c r="C42" i="1" l="1"/>
  <c r="E14" i="1"/>
  <c r="E24" i="1"/>
  <c r="D26" i="1"/>
  <c r="E8" i="1"/>
  <c r="C16" i="1"/>
  <c r="E9" i="1"/>
</calcChain>
</file>

<file path=xl/sharedStrings.xml><?xml version="1.0" encoding="utf-8"?>
<sst xmlns="http://schemas.openxmlformats.org/spreadsheetml/2006/main" count="379" uniqueCount="137">
  <si>
    <t>(тыс. руб)</t>
  </si>
  <si>
    <t>Показатели</t>
  </si>
  <si>
    <t>Факт 2008</t>
  </si>
  <si>
    <t>% исполнения</t>
  </si>
  <si>
    <t>Утверждено</t>
  </si>
  <si>
    <t>Ожидаемое исполнение</t>
  </si>
  <si>
    <t>ДОХОДЫ</t>
  </si>
  <si>
    <t>Областной бюджет</t>
  </si>
  <si>
    <t>Собственные доходы</t>
  </si>
  <si>
    <t>Безвозмездные поступления</t>
  </si>
  <si>
    <t xml:space="preserve">Расходы за счет средств от предпринимательской и иной приносящей доход деятельности </t>
  </si>
  <si>
    <t>Местные  бюджеты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</si>
  <si>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</si>
  <si>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</si>
  <si>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</si>
  <si>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</si>
  <si>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</si>
  <si>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</si>
  <si>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</si>
  <si>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 xml:space="preserve">Образование </t>
  </si>
  <si>
    <t>Культура, кинематография,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</si>
  <si>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</si>
  <si>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</si>
  <si>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</si>
  <si>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 ВСЕГО РАСХОДОВ</t>
  </si>
  <si>
    <t>Результат исполнения бюджета (дефицит "--", профицит "+")</t>
  </si>
  <si>
    <t>Всего доходов</t>
  </si>
  <si>
    <t>Всего расходов</t>
  </si>
  <si>
    <t>Результат исполнения бюджета (дефицит "-", профицит "+")</t>
  </si>
  <si>
    <t>налоговые</t>
  </si>
  <si>
    <t>неналоговые</t>
  </si>
  <si>
    <t xml:space="preserve"> </t>
  </si>
  <si>
    <t>Бюджет 2011</t>
  </si>
  <si>
    <t>Ожидаемое исполнение областного бюджета и местных бюджетов Ярославской области  за 2011 год</t>
  </si>
  <si>
    <t>в том числе</t>
  </si>
  <si>
    <t>Ожидаемое исполнение областного бюджета и местных бюджетов Ярославской области  за 2012 год</t>
  </si>
  <si>
    <t>Бюджет 2012</t>
  </si>
  <si>
    <t>Налог на имущество организаций</t>
  </si>
  <si>
    <t>Транспортный налог</t>
  </si>
  <si>
    <t>Налог на игорный бизнес</t>
  </si>
  <si>
    <t>Государственная пошлина</t>
  </si>
  <si>
    <t>Плата за негативное воздействие на окружающую среду</t>
  </si>
  <si>
    <t>Платежи при пользовании недрами</t>
  </si>
  <si>
    <t>Штрафы, санкции, возмещение ущерба</t>
  </si>
  <si>
    <t>Прочие неналоговые доходы</t>
  </si>
  <si>
    <t>Государственная программа "Развитие здравоохранения в Ярославской области"</t>
  </si>
  <si>
    <t>Государственная программа "Развитие образования и молодежная политика в Ярославской области"</t>
  </si>
  <si>
    <t>Государственная программа "Социальная поддержка населения Ярославской области"</t>
  </si>
  <si>
    <t>Государственная программа "Доступная среда в Ярославской области"</t>
  </si>
  <si>
    <t>Государственная программа "Обеспечение доступным и комфортным жильем населения Ярославской области"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</si>
  <si>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</si>
  <si>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Государственная программа "Развитие культуры и туризма в Ярославской области"</t>
  </si>
  <si>
    <t>Государственная программа "Охрана окружающей среды в Ярославской области"</t>
  </si>
  <si>
    <t>Государственная программа "Развитие физической культуры и спорта в Ярославской области"</t>
  </si>
  <si>
    <t>Государственная программа "Обеспечение качественными коммунальными услугами населения Ярославской области"</t>
  </si>
  <si>
    <t>Государственная программа "Экономическое развитие и инновационная экономика в Ярославской области"</t>
  </si>
  <si>
    <t>Государственная программа "Развитие промышленности в Ярославской области и повышение ее конкурентоспособности"</t>
  </si>
  <si>
    <t>Государственная программа "Информационное общество в Ярославской области"</t>
  </si>
  <si>
    <t>Государственная программа "Развитие дорожного хозяйства и транспорта в Ярославской области"</t>
  </si>
  <si>
    <t>Государственная программа "Развитие сельского хозяйства в Ярославской области"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</si>
  <si>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</si>
  <si>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Налоги на прибыль, доходы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</si>
  <si>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</si>
  <si>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</si>
  <si>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</si>
  <si>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</si>
  <si>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</si>
  <si>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</si>
  <si>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</si>
  <si>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Налоги, сборы и регулярные платежи за пользование природными ресурсами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</si>
  <si>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</si>
  <si>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</si>
  <si>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</si>
  <si>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</si>
  <si>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</si>
  <si>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</si>
  <si>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использование лесов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</si>
  <si>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</si>
  <si>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</si>
  <si>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 бюджетов субъектов Российской Федерации</t>
  </si>
  <si>
    <t>дотации</t>
  </si>
  <si>
    <t>субсидии</t>
  </si>
  <si>
    <t>субвенции</t>
  </si>
  <si>
    <t>иные</t>
  </si>
  <si>
    <t>по государственным программам</t>
  </si>
  <si>
    <t>Государственная программа "Развитие институтов гражданского общества в Ярославской области"</t>
  </si>
  <si>
    <t>Государственная программа "Развитие системы государственного управления на территории Ярославской области"</t>
  </si>
  <si>
    <t>Государственная программа "Местное самоуправление в Ярославской области"</t>
  </si>
  <si>
    <t>Государственная программа "Развитие лесного хозяйства Ярославской области"</t>
  </si>
  <si>
    <t>Государственная программа "Содействие занятости населения Ярославской области"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</si>
  <si>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</si>
  <si>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БА фед средства</t>
  </si>
  <si>
    <t>непрогр</t>
  </si>
  <si>
    <t>кассплан обл 09.10.2017</t>
  </si>
  <si>
    <t>неисполнение дорфонда БА-КП</t>
  </si>
  <si>
    <t>зпл из уточнения октября</t>
  </si>
  <si>
    <t>Налог на добычу полезных ископаемых</t>
  </si>
  <si>
    <t>расчет на кредит</t>
  </si>
  <si>
    <t>отклонение</t>
  </si>
  <si>
    <t>ассигнования уточн. Октября</t>
  </si>
  <si>
    <t>корректировка</t>
  </si>
  <si>
    <t>Административные платежи и сборы</t>
  </si>
  <si>
    <t xml:space="preserve"> Доходы от сдачи в аренду имущества, составляющего казну субъекта Российской Федерации (за исключением земельных участков)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</si>
  <si>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</si>
  <si>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Результат исполнения бюджета 
(дефицит "-", профицит "+")</t>
  </si>
  <si>
    <t xml:space="preserve">Собственные доходы, в том числе </t>
  </si>
  <si>
    <t>Сборы за пользование объектами животного мира и за пользование объектами водных биологических ресурсов</t>
  </si>
  <si>
    <t>Доходы от использования имущества, находящегося в государственной и муниципальной собственности, в том числе</t>
  </si>
  <si>
    <t>Оценка ожидаемого исполнения областного бюджета за 2020 год по основным видам налоговых и неналоговых поступлений и расходов по государственным программам Ярославской области</t>
  </si>
  <si>
    <t>Факт 9 месяцев</t>
  </si>
  <si>
    <t>Кассовый план на 4 квартал (на 15.10)</t>
  </si>
  <si>
    <t>Государственная программа "Управление земельно-имущественным комплексом Ярославской области"</t>
  </si>
  <si>
    <t>Государственная программа "Развитие контрактной системы в сфере закупок Ярославской области"</t>
  </si>
  <si>
    <t>Государственная программа "Комплексное развитие сельских территорий в Ярославской области"</t>
  </si>
  <si>
    <t>Безвозмездные поступления, в том числе</t>
  </si>
  <si>
    <t>Областные средства</t>
  </si>
  <si>
    <t>Касс. план на 4 квартал</t>
  </si>
  <si>
    <t>Итого</t>
  </si>
  <si>
    <t>Федеральные средства
(роспись)</t>
  </si>
  <si>
    <t>Допустимый дефицит</t>
  </si>
  <si>
    <t>Скорректировать расходы на</t>
  </si>
  <si>
    <t>Оценка ожидаемого исполнения областного бюджета за 2021 год по основным видам налоговых и неналоговых поступлений и расходов по государственным программам Ярославской области</t>
  </si>
  <si>
    <t>Собственные доходы, в том числе:</t>
  </si>
  <si>
    <t>Налоги на совокупный доход, в том числе:</t>
  </si>
  <si>
    <t>Налог на профессиональный доход</t>
  </si>
  <si>
    <t>Доходы от использования имущества, находящегося в государственной и муниципальной собственности, в том числе: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</si>
  <si>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</si>
  <si>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</si>
  <si>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Средства, получаемые от передачи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</si>
  <si>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</si>
  <si>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программа "Развитие образования в Ярославской области"</t>
  </si>
  <si>
    <t>Государственная программа "Развитие культуры в Ярославской области"</t>
  </si>
  <si>
    <t>Государственная программа "Развитие транспортного комплекса в Ярославской области"</t>
  </si>
  <si>
    <t>Государственная программа "Развитие туризма и отдыха в Ярославской области"</t>
  </si>
  <si>
    <t>Государственная программа "Развитие молодежной политики и патриотическое воспитание в Ярославской области"</t>
  </si>
  <si>
    <t>Государственная программа "Развитие дорожного хозяйства в Ярославской области"</t>
  </si>
  <si>
    <t>Безвозмездные поступления,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</si>
</sst>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00"/>
    <numFmt numFmtId="166" formatCode="#,##0;[Red]\-#,##0"/>
    <numFmt numFmtId="167" formatCode="_-* #,##0_р_._-;\-* #,##0_р_._-;_-* &quot;-&quot;??_р_._-;_-@_-"/>
    <numFmt numFmtId="168" formatCode="#,##0.0000000"/>
  </numFmts>
  <fonts count="22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2"/>
      <charset val="204"/>
    </font>
    <font>
      <sz val="12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0" fillId="0" borderId="0"/>
    <xf numFmtId="0" fontId="11" fillId="0" borderId="0"/>
    <xf numFmtId="0" fontId="9" fillId="0" borderId="0"/>
    <xf numFmtId="164" fontId="14" fillId="0" borderId="0" applyFont="0" applyFill="0" applyBorder="0" applyAlignment="0" applyProtection="0"/>
    <xf numFmtId="0" fontId="17" fillId="0" borderId="0"/>
    <xf numFmtId="0" fontId="18" fillId="0" borderId="0"/>
    <xf numFmtId="0" fontId="19" fillId="0" borderId="0"/>
    <xf numFmtId="9" fontId="14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43" fontId="14" fillId="0" borderId="0" applyFont="0" applyFill="0" applyBorder="0" applyAlignment="0" applyProtection="0"/>
  </cellStyleXfs>
  <cellXfs count="13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3" fontId="7" fillId="0" borderId="3" xfId="0" applyNumberFormat="1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3" fontId="7" fillId="0" borderId="3" xfId="0" applyNumberFormat="1" applyFont="1" applyBorder="1" applyAlignment="1">
      <alignment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3" fontId="6" fillId="0" borderId="3" xfId="0" applyNumberFormat="1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8" fillId="0" borderId="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3" fontId="8" fillId="0" borderId="3" xfId="0" applyNumberFormat="1" applyFont="1" applyBorder="1" applyAlignment="1">
      <alignment vertical="top" wrapText="1"/>
    </xf>
    <xf numFmtId="3" fontId="1" fillId="0" borderId="3" xfId="0" applyNumberFormat="1" applyFont="1" applyBorder="1" applyAlignment="1">
      <alignment vertical="top" wrapText="1"/>
    </xf>
    <xf numFmtId="3" fontId="8" fillId="2" borderId="3" xfId="0" applyNumberFormat="1" applyFont="1" applyFill="1" applyBorder="1" applyAlignment="1">
      <alignment vertical="top" wrapText="1"/>
    </xf>
    <xf numFmtId="3" fontId="6" fillId="0" borderId="0" xfId="0" applyNumberFormat="1" applyFont="1" applyBorder="1" applyAlignment="1">
      <alignment vertical="top" wrapText="1"/>
    </xf>
    <xf numFmtId="4" fontId="9" fillId="0" borderId="3" xfId="3" applyNumberFormat="1" applyBorder="1" applyAlignment="1">
      <alignment horizontal="right"/>
    </xf>
    <xf numFmtId="4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0" fontId="6" fillId="0" borderId="3" xfId="0" applyNumberFormat="1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vertical="top" wrapText="1"/>
    </xf>
    <xf numFmtId="3" fontId="16" fillId="0" borderId="3" xfId="0" applyNumberFormat="1" applyFont="1" applyFill="1" applyBorder="1" applyAlignment="1">
      <alignment vertical="top" wrapText="1"/>
    </xf>
    <xf numFmtId="3" fontId="8" fillId="3" borderId="3" xfId="0" applyNumberFormat="1" applyFont="1" applyFill="1" applyBorder="1" applyAlignment="1">
      <alignment vertical="top" wrapText="1"/>
    </xf>
    <xf numFmtId="3" fontId="15" fillId="0" borderId="3" xfId="0" applyNumberFormat="1" applyFont="1" applyFill="1" applyBorder="1" applyAlignment="1">
      <alignment vertical="top" wrapText="1"/>
    </xf>
    <xf numFmtId="3" fontId="2" fillId="0" borderId="0" xfId="0" applyNumberFormat="1" applyFont="1"/>
    <xf numFmtId="166" fontId="7" fillId="0" borderId="3" xfId="1" applyNumberFormat="1" applyFont="1" applyFill="1" applyBorder="1" applyAlignment="1" applyProtection="1">
      <alignment horizontal="center" vertical="center"/>
      <protection hidden="1"/>
    </xf>
    <xf numFmtId="166" fontId="7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0" applyFont="1" applyBorder="1"/>
    <xf numFmtId="166" fontId="7" fillId="0" borderId="3" xfId="1" applyNumberFormat="1" applyFont="1" applyFill="1" applyBorder="1" applyAlignment="1" applyProtection="1">
      <alignment horizontal="center" vertical="center"/>
      <protection hidden="1"/>
    </xf>
    <xf numFmtId="166" fontId="7" fillId="0" borderId="3" xfId="1" applyNumberFormat="1" applyFont="1" applyFill="1" applyBorder="1" applyAlignment="1" applyProtection="1">
      <alignment horizontal="center" vertical="center"/>
      <protection hidden="1"/>
    </xf>
    <xf numFmtId="9" fontId="7" fillId="0" borderId="3" xfId="8" applyFont="1" applyFill="1" applyBorder="1" applyAlignment="1" applyProtection="1">
      <alignment horizontal="center" vertical="center"/>
      <protection hidden="1"/>
    </xf>
    <xf numFmtId="166" fontId="7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0" applyFont="1" applyBorder="1"/>
    <xf numFmtId="3" fontId="20" fillId="0" borderId="0" xfId="0" applyNumberFormat="1" applyFont="1"/>
    <xf numFmtId="3" fontId="6" fillId="0" borderId="3" xfId="0" applyNumberFormat="1" applyFont="1" applyFill="1" applyBorder="1" applyAlignment="1">
      <alignment vertical="top" wrapText="1"/>
    </xf>
    <xf numFmtId="3" fontId="6" fillId="2" borderId="3" xfId="0" applyNumberFormat="1" applyFont="1" applyFill="1" applyBorder="1"/>
    <xf numFmtId="165" fontId="6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3" xfId="1" applyNumberFormat="1" applyFont="1" applyFill="1" applyBorder="1" applyAlignment="1" applyProtection="1">
      <alignment horizontal="left" vertical="top" wrapText="1"/>
      <protection hidden="1"/>
    </xf>
    <xf numFmtId="3" fontId="2" fillId="0" borderId="3" xfId="0" applyNumberFormat="1" applyFont="1" applyBorder="1" applyAlignment="1">
      <alignment vertical="center"/>
    </xf>
    <xf numFmtId="166" fontId="6" fillId="0" borderId="3" xfId="1" applyNumberFormat="1" applyFont="1" applyFill="1" applyBorder="1" applyAlignment="1" applyProtection="1">
      <alignment horizontal="right" vertical="center"/>
      <protection hidden="1"/>
    </xf>
    <xf numFmtId="167" fontId="2" fillId="0" borderId="3" xfId="0" applyNumberFormat="1" applyFont="1" applyBorder="1"/>
    <xf numFmtId="3" fontId="6" fillId="3" borderId="3" xfId="0" applyNumberFormat="1" applyFont="1" applyFill="1" applyBorder="1"/>
    <xf numFmtId="3" fontId="15" fillId="3" borderId="3" xfId="0" applyNumberFormat="1" applyFont="1" applyFill="1" applyBorder="1" applyAlignment="1">
      <alignment vertical="top" wrapText="1"/>
    </xf>
    <xf numFmtId="168" fontId="2" fillId="0" borderId="0" xfId="0" applyNumberFormat="1" applyFont="1"/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vertical="top" wrapText="1"/>
    </xf>
    <xf numFmtId="0" fontId="5" fillId="0" borderId="3" xfId="0" applyNumberFormat="1" applyFont="1" applyBorder="1" applyAlignment="1">
      <alignment horizontal="center" vertical="center" wrapText="1"/>
    </xf>
    <xf numFmtId="167" fontId="7" fillId="0" borderId="3" xfId="4" applyNumberFormat="1" applyFont="1" applyBorder="1" applyAlignment="1">
      <alignment horizontal="right" vertical="top" wrapText="1"/>
    </xf>
    <xf numFmtId="0" fontId="6" fillId="0" borderId="3" xfId="0" applyFont="1" applyBorder="1" applyAlignment="1">
      <alignment wrapText="1"/>
    </xf>
    <xf numFmtId="0" fontId="6" fillId="0" borderId="3" xfId="0" applyFont="1" applyBorder="1"/>
    <xf numFmtId="0" fontId="6" fillId="0" borderId="0" xfId="0" applyFont="1"/>
    <xf numFmtId="0" fontId="6" fillId="0" borderId="0" xfId="0" applyFont="1" applyAlignment="1">
      <alignment wrapText="1"/>
    </xf>
    <xf numFmtId="0" fontId="7" fillId="0" borderId="3" xfId="0" applyFont="1" applyBorder="1"/>
    <xf numFmtId="0" fontId="7" fillId="0" borderId="0" xfId="0" applyFont="1"/>
    <xf numFmtId="3" fontId="7" fillId="0" borderId="3" xfId="0" applyNumberFormat="1" applyFont="1" applyBorder="1" applyAlignment="1">
      <alignment vertical="center"/>
    </xf>
    <xf numFmtId="167" fontId="7" fillId="0" borderId="3" xfId="0" applyNumberFormat="1" applyFont="1" applyBorder="1"/>
    <xf numFmtId="0" fontId="12" fillId="3" borderId="4" xfId="0" applyFont="1" applyFill="1" applyBorder="1" applyAlignment="1">
      <alignment horizontal="left" vertical="top" wrapText="1"/>
    </xf>
    <xf numFmtId="0" fontId="2" fillId="3" borderId="0" xfId="0" applyFont="1" applyFill="1"/>
    <xf numFmtId="0" fontId="7" fillId="3" borderId="4" xfId="0" applyFont="1" applyFill="1" applyBorder="1" applyAlignment="1">
      <alignment horizontal="left" vertical="top" wrapText="1"/>
    </xf>
    <xf numFmtId="3" fontId="7" fillId="3" borderId="3" xfId="0" applyNumberFormat="1" applyFont="1" applyFill="1" applyBorder="1"/>
    <xf numFmtId="0" fontId="13" fillId="3" borderId="4" xfId="0" applyFont="1" applyFill="1" applyBorder="1" applyAlignment="1">
      <alignment horizontal="left" vertical="top" wrapText="1"/>
    </xf>
    <xf numFmtId="0" fontId="12" fillId="3" borderId="3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3" fontId="6" fillId="2" borderId="3" xfId="0" applyNumberFormat="1" applyFont="1" applyFill="1" applyBorder="1" applyAlignment="1">
      <alignment vertical="top" wrapText="1"/>
    </xf>
    <xf numFmtId="0" fontId="2" fillId="2" borderId="0" xfId="0" applyFont="1" applyFill="1"/>
    <xf numFmtId="3" fontId="7" fillId="0" borderId="3" xfId="4" applyNumberFormat="1" applyFont="1" applyBorder="1" applyAlignment="1">
      <alignment horizontal="right" vertical="top" wrapText="1"/>
    </xf>
    <xf numFmtId="3" fontId="6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3" xfId="0" applyNumberFormat="1" applyFont="1" applyBorder="1" applyAlignment="1">
      <alignment vertical="top" wrapText="1"/>
    </xf>
    <xf numFmtId="4" fontId="6" fillId="2" borderId="3" xfId="0" applyNumberFormat="1" applyFont="1" applyFill="1" applyBorder="1" applyAlignment="1">
      <alignment vertical="top" wrapText="1"/>
    </xf>
    <xf numFmtId="3" fontId="6" fillId="0" borderId="3" xfId="1" applyNumberFormat="1" applyFont="1" applyFill="1" applyBorder="1" applyAlignment="1" applyProtection="1">
      <alignment horizontal="right" wrapText="1"/>
      <protection hidden="1"/>
    </xf>
    <xf numFmtId="3" fontId="7" fillId="2" borderId="3" xfId="0" applyNumberFormat="1" applyFont="1" applyFill="1" applyBorder="1" applyAlignment="1">
      <alignment vertical="top" wrapText="1"/>
    </xf>
    <xf numFmtId="0" fontId="12" fillId="2" borderId="4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3" fontId="7" fillId="2" borderId="3" xfId="0" applyNumberFormat="1" applyFont="1" applyFill="1" applyBorder="1"/>
    <xf numFmtId="0" fontId="13" fillId="2" borderId="4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2" fillId="2" borderId="0" xfId="0" applyFont="1" applyFill="1" applyBorder="1"/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2" fillId="2" borderId="3" xfId="0" applyFont="1" applyFill="1" applyBorder="1"/>
    <xf numFmtId="3" fontId="7" fillId="0" borderId="0" xfId="0" applyNumberFormat="1" applyFont="1"/>
    <xf numFmtId="0" fontId="1" fillId="0" borderId="3" xfId="0" applyFont="1" applyBorder="1" applyAlignment="1">
      <alignment horizontal="right" vertical="top" wrapText="1"/>
    </xf>
    <xf numFmtId="3" fontId="2" fillId="2" borderId="0" xfId="0" applyNumberFormat="1" applyFont="1" applyFill="1"/>
    <xf numFmtId="0" fontId="7" fillId="2" borderId="3" xfId="0" applyFont="1" applyFill="1" applyBorder="1" applyAlignment="1">
      <alignment vertical="top" wrapText="1"/>
    </xf>
    <xf numFmtId="165" fontId="7" fillId="2" borderId="3" xfId="1" applyNumberFormat="1" applyFont="1" applyFill="1" applyBorder="1" applyAlignment="1" applyProtection="1">
      <alignment horizontal="left" vertical="top" wrapText="1"/>
      <protection hidden="1"/>
    </xf>
    <xf numFmtId="3" fontId="7" fillId="2" borderId="0" xfId="0" applyNumberFormat="1" applyFont="1" applyFill="1"/>
    <xf numFmtId="0" fontId="7" fillId="2" borderId="0" xfId="0" applyFont="1" applyFill="1"/>
    <xf numFmtId="3" fontId="6" fillId="2" borderId="3" xfId="0" applyNumberFormat="1" applyFont="1" applyFill="1" applyBorder="1" applyAlignment="1">
      <alignment horizontal="right" wrapText="1"/>
    </xf>
    <xf numFmtId="3" fontId="7" fillId="2" borderId="3" xfId="0" applyNumberFormat="1" applyFont="1" applyFill="1" applyBorder="1" applyAlignment="1">
      <alignment horizontal="right" wrapText="1"/>
    </xf>
    <xf numFmtId="3" fontId="21" fillId="2" borderId="3" xfId="0" applyNumberFormat="1" applyFont="1" applyFill="1" applyBorder="1" applyAlignment="1">
      <alignment horizontal="right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wrapText="1"/>
    </xf>
    <xf numFmtId="0" fontId="6" fillId="2" borderId="0" xfId="0" applyFont="1" applyFill="1" applyBorder="1" applyAlignment="1">
      <alignment vertical="top" wrapText="1"/>
    </xf>
    <xf numFmtId="3" fontId="6" fillId="2" borderId="0" xfId="0" applyNumberFormat="1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center"/>
    </xf>
    <xf numFmtId="4" fontId="9" fillId="2" borderId="3" xfId="3" applyNumberFormat="1" applyFill="1" applyBorder="1" applyAlignment="1">
      <alignment horizontal="right"/>
    </xf>
    <xf numFmtId="4" fontId="2" fillId="2" borderId="0" xfId="0" applyNumberFormat="1" applyFont="1" applyFill="1" applyAlignment="1">
      <alignment horizontal="left" vertical="center"/>
    </xf>
    <xf numFmtId="3" fontId="2" fillId="2" borderId="0" xfId="0" applyNumberFormat="1" applyFont="1" applyFill="1" applyAlignment="1">
      <alignment horizontal="left" vertical="center"/>
    </xf>
    <xf numFmtId="0" fontId="6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4">
    <cellStyle name="Обычный" xfId="0" builtinId="0"/>
    <cellStyle name="Обычный 2" xfId="1"/>
    <cellStyle name="Обычный 2 2" xfId="2"/>
    <cellStyle name="Обычный 2 2 2" xfId="9"/>
    <cellStyle name="Обычный 2 3" xfId="5"/>
    <cellStyle name="Обычный 2 3 2" xfId="10"/>
    <cellStyle name="Обычный 2 4" xfId="6"/>
    <cellStyle name="Обычный 2 4 2" xfId="11"/>
    <cellStyle name="Обычный 2 5" xfId="7"/>
    <cellStyle name="Обычный 2 5 2" xfId="12"/>
    <cellStyle name="Обычный_2009" xfId="3"/>
    <cellStyle name="Процентный" xfId="8" builtinId="5"/>
    <cellStyle name="Финансовый" xfId="4" builtinId="3"/>
    <cellStyle name="Финансовый 2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>
      <selection activeCell="B19" sqref="B19:C22"/>
    </sheetView>
  </sheetViews>
  <sheetFormatPr defaultColWidth="9.140625" defaultRowHeight="12.75" x14ac:dyDescent="0.2"/>
  <cols>
    <col min="1" max="1" width="78.140625" style="17" customWidth="1"/>
    <col min="2" max="2" width="13.7109375" style="17" bestFit="1" customWidth="1"/>
    <col min="3" max="3" width="15.140625" style="17" bestFit="1" customWidth="1"/>
    <col min="4" max="4" width="10.85546875" style="17" customWidth="1"/>
    <col min="5" max="16384" width="9.140625" style="1"/>
  </cols>
  <sheetData>
    <row r="1" spans="1:4" ht="44.25" customHeight="1" x14ac:dyDescent="0.2">
      <c r="A1" s="110" t="s">
        <v>35</v>
      </c>
      <c r="B1" s="110"/>
      <c r="C1" s="110"/>
      <c r="D1" s="110"/>
    </row>
    <row r="2" spans="1:4" s="3" customFormat="1" ht="14.25" x14ac:dyDescent="0.2">
      <c r="A2" s="2"/>
      <c r="B2" s="2"/>
      <c r="C2" s="2"/>
      <c r="D2" s="2"/>
    </row>
    <row r="3" spans="1:4" ht="15" x14ac:dyDescent="0.2">
      <c r="A3" s="4"/>
      <c r="B3" s="2"/>
      <c r="C3" s="2"/>
      <c r="D3" s="5" t="s">
        <v>0</v>
      </c>
    </row>
    <row r="4" spans="1:4" x14ac:dyDescent="0.2">
      <c r="A4" s="111" t="s">
        <v>1</v>
      </c>
      <c r="B4" s="112" t="s">
        <v>36</v>
      </c>
      <c r="C4" s="113"/>
      <c r="D4" s="114" t="s">
        <v>3</v>
      </c>
    </row>
    <row r="5" spans="1:4" ht="25.5" x14ac:dyDescent="0.2">
      <c r="A5" s="111"/>
      <c r="B5" s="6" t="s">
        <v>4</v>
      </c>
      <c r="C5" s="6" t="s">
        <v>5</v>
      </c>
      <c r="D5" s="115"/>
    </row>
    <row r="6" spans="1:4" hidden="1" x14ac:dyDescent="0.2">
      <c r="A6" s="116" t="s">
        <v>6</v>
      </c>
      <c r="B6" s="116"/>
      <c r="C6" s="116"/>
      <c r="D6" s="116"/>
    </row>
    <row r="7" spans="1:4" ht="15.75" x14ac:dyDescent="0.2">
      <c r="A7" s="27" t="s">
        <v>7</v>
      </c>
      <c r="B7" s="7"/>
      <c r="C7" s="7"/>
      <c r="D7" s="7"/>
    </row>
    <row r="8" spans="1:4" ht="18.75" hidden="1" x14ac:dyDescent="0.2">
      <c r="A8" s="18" t="s">
        <v>26</v>
      </c>
      <c r="B8" s="20">
        <f>SUM(B11,B12,B13)</f>
        <v>45249058</v>
      </c>
      <c r="C8" s="20">
        <f>SUM(C11,C12,C13)</f>
        <v>44060970</v>
      </c>
      <c r="D8" s="20">
        <f>C8/B8*100</f>
        <v>97.374336499999629</v>
      </c>
    </row>
    <row r="9" spans="1:4" ht="18.75" x14ac:dyDescent="0.2">
      <c r="A9" s="8" t="s">
        <v>8</v>
      </c>
      <c r="B9" s="30">
        <f>B11+B12</f>
        <v>37674634</v>
      </c>
      <c r="C9" s="30">
        <f>C11+C12</f>
        <v>36486546</v>
      </c>
      <c r="D9" s="20">
        <f>C9/B9*100</f>
        <v>96.846451116154171</v>
      </c>
    </row>
    <row r="10" spans="1:4" ht="15.75" customHeight="1" x14ac:dyDescent="0.2">
      <c r="A10" s="10" t="s">
        <v>34</v>
      </c>
      <c r="B10" s="30"/>
      <c r="C10" s="30"/>
      <c r="D10" s="20"/>
    </row>
    <row r="11" spans="1:4" ht="18.75" x14ac:dyDescent="0.2">
      <c r="A11" s="10" t="s">
        <v>29</v>
      </c>
      <c r="B11" s="30">
        <v>37111991</v>
      </c>
      <c r="C11" s="30">
        <v>35919440</v>
      </c>
      <c r="D11" s="22">
        <f>C11/B11*100</f>
        <v>96.786615409558593</v>
      </c>
    </row>
    <row r="12" spans="1:4" ht="18.75" x14ac:dyDescent="0.2">
      <c r="A12" s="11" t="s">
        <v>30</v>
      </c>
      <c r="B12" s="30">
        <v>562643</v>
      </c>
      <c r="C12" s="30">
        <v>567106</v>
      </c>
      <c r="D12" s="22">
        <f>C12/B12*100</f>
        <v>100.79322056792672</v>
      </c>
    </row>
    <row r="13" spans="1:4" ht="18.75" x14ac:dyDescent="0.2">
      <c r="A13" s="8" t="s">
        <v>9</v>
      </c>
      <c r="B13" s="29">
        <v>7574424</v>
      </c>
      <c r="C13" s="29">
        <v>7574424</v>
      </c>
      <c r="D13" s="22">
        <f>C13/B13*100</f>
        <v>100</v>
      </c>
    </row>
    <row r="14" spans="1:4" ht="18.75" x14ac:dyDescent="0.2">
      <c r="A14" s="18" t="s">
        <v>26</v>
      </c>
      <c r="B14" s="29">
        <f>B13+B9</f>
        <v>45249058</v>
      </c>
      <c r="C14" s="29">
        <f>C13+C9</f>
        <v>44060970</v>
      </c>
      <c r="D14" s="22">
        <f>C14/B14*100</f>
        <v>97.374336499999629</v>
      </c>
    </row>
    <row r="15" spans="1:4" ht="18.75" x14ac:dyDescent="0.2">
      <c r="A15" s="18" t="s">
        <v>27</v>
      </c>
      <c r="B15" s="29">
        <v>52511906.5</v>
      </c>
      <c r="C15" s="29">
        <f>B15*0.99</f>
        <v>51986787.435000002</v>
      </c>
      <c r="D15" s="22">
        <f>C15/B15*100</f>
        <v>99</v>
      </c>
    </row>
    <row r="16" spans="1:4" ht="27" customHeight="1" x14ac:dyDescent="0.2">
      <c r="A16" s="19" t="s">
        <v>28</v>
      </c>
      <c r="B16" s="28">
        <f>B8-B15</f>
        <v>-7262848.5</v>
      </c>
      <c r="C16" s="28">
        <f>C8-C15</f>
        <v>-7925817.4350000024</v>
      </c>
      <c r="D16" s="20"/>
    </row>
    <row r="17" spans="1:4" x14ac:dyDescent="0.2">
      <c r="A17" s="7"/>
      <c r="B17" s="13"/>
      <c r="C17" s="13"/>
      <c r="D17" s="13"/>
    </row>
    <row r="18" spans="1:4" ht="15.75" x14ac:dyDescent="0.2">
      <c r="A18" s="27" t="s">
        <v>11</v>
      </c>
      <c r="B18" s="13"/>
      <c r="C18" s="13"/>
      <c r="D18" s="13"/>
    </row>
    <row r="19" spans="1:4" s="14" customFormat="1" ht="18.75" x14ac:dyDescent="0.2">
      <c r="A19" s="8" t="s">
        <v>8</v>
      </c>
      <c r="B19" s="30">
        <f>SUM(B21,B22)</f>
        <v>13377379.95334</v>
      </c>
      <c r="C19" s="30">
        <f>C21+C22</f>
        <v>12438581</v>
      </c>
      <c r="D19" s="22">
        <f t="shared" ref="D19:D25" si="0">C19/B19*100</f>
        <v>92.982191156904349</v>
      </c>
    </row>
    <row r="20" spans="1:4" ht="15.75" customHeight="1" x14ac:dyDescent="0.2">
      <c r="A20" s="10" t="s">
        <v>34</v>
      </c>
      <c r="B20" s="30"/>
      <c r="C20" s="30"/>
      <c r="D20" s="9"/>
    </row>
    <row r="21" spans="1:4" ht="18.75" x14ac:dyDescent="0.2">
      <c r="A21" s="10" t="s">
        <v>29</v>
      </c>
      <c r="B21" s="30">
        <v>9354670.0699799992</v>
      </c>
      <c r="C21" s="30">
        <v>9149174</v>
      </c>
      <c r="D21" s="22">
        <f t="shared" si="0"/>
        <v>97.803278272320313</v>
      </c>
    </row>
    <row r="22" spans="1:4" ht="18.75" x14ac:dyDescent="0.2">
      <c r="A22" s="11" t="s">
        <v>30</v>
      </c>
      <c r="B22" s="30">
        <v>4022709.8833599999</v>
      </c>
      <c r="C22" s="30">
        <v>3289407</v>
      </c>
      <c r="D22" s="22">
        <f t="shared" si="0"/>
        <v>81.770922969282026</v>
      </c>
    </row>
    <row r="23" spans="1:4" ht="18.75" x14ac:dyDescent="0.2">
      <c r="A23" s="8" t="s">
        <v>9</v>
      </c>
      <c r="B23" s="29">
        <v>23839896.0099</v>
      </c>
      <c r="C23" s="29">
        <f>B23*0.99</f>
        <v>23601497.049800999</v>
      </c>
      <c r="D23" s="22">
        <f t="shared" si="0"/>
        <v>99</v>
      </c>
    </row>
    <row r="24" spans="1:4" ht="18.75" x14ac:dyDescent="0.2">
      <c r="A24" s="18" t="s">
        <v>26</v>
      </c>
      <c r="B24" s="29">
        <f>B19+B23</f>
        <v>37217275.963239998</v>
      </c>
      <c r="C24" s="29">
        <f>C19+C23</f>
        <v>36040078.049800999</v>
      </c>
      <c r="D24" s="22">
        <f t="shared" si="0"/>
        <v>96.836958420595494</v>
      </c>
    </row>
    <row r="25" spans="1:4" ht="18.75" x14ac:dyDescent="0.2">
      <c r="A25" s="18" t="s">
        <v>27</v>
      </c>
      <c r="B25" s="29">
        <v>40391900.387309998</v>
      </c>
      <c r="C25" s="29">
        <v>37564467.360198304</v>
      </c>
      <c r="D25" s="22">
        <f t="shared" si="0"/>
        <v>93.000000000000014</v>
      </c>
    </row>
    <row r="26" spans="1:4" ht="24" customHeight="1" x14ac:dyDescent="0.2">
      <c r="A26" s="19" t="s">
        <v>28</v>
      </c>
      <c r="B26" s="21">
        <f>B24-B25</f>
        <v>-3174624.4240700006</v>
      </c>
      <c r="C26" s="21">
        <f>C24-C25</f>
        <v>-1524389.3103973046</v>
      </c>
      <c r="D26" s="20"/>
    </row>
    <row r="27" spans="1:4" hidden="1" x14ac:dyDescent="0.2">
      <c r="A27" s="117" t="s">
        <v>12</v>
      </c>
      <c r="B27" s="118"/>
      <c r="C27" s="118"/>
      <c r="D27" s="119"/>
    </row>
    <row r="28" spans="1:4" hidden="1" x14ac:dyDescent="0.2">
      <c r="A28" s="7" t="s">
        <v>7</v>
      </c>
      <c r="B28" s="7"/>
      <c r="C28" s="7"/>
      <c r="D28" s="7"/>
    </row>
    <row r="29" spans="1:4" ht="15.75" hidden="1" x14ac:dyDescent="0.2">
      <c r="A29" s="10" t="s">
        <v>13</v>
      </c>
      <c r="B29" s="9">
        <v>3103250</v>
      </c>
      <c r="C29" s="9">
        <v>3074710</v>
      </c>
      <c r="D29" s="9">
        <f>C29/B29*100</f>
        <v>99.080319020381864</v>
      </c>
    </row>
    <row r="30" spans="1:4" ht="15.75" hidden="1" x14ac:dyDescent="0.2">
      <c r="A30" s="10" t="s">
        <v>14</v>
      </c>
      <c r="B30" s="9">
        <v>17104</v>
      </c>
      <c r="C30" s="9">
        <v>16973</v>
      </c>
      <c r="D30" s="9">
        <f t="shared" ref="D30:D41" si="1">C30/B30*100</f>
        <v>99.234097287184284</v>
      </c>
    </row>
    <row r="31" spans="1:4" ht="15.75" hidden="1" x14ac:dyDescent="0.2">
      <c r="A31" s="10" t="s">
        <v>15</v>
      </c>
      <c r="B31" s="9">
        <v>1130894</v>
      </c>
      <c r="C31" s="9">
        <v>1110906</v>
      </c>
      <c r="D31" s="9">
        <f t="shared" si="1"/>
        <v>98.232548762306635</v>
      </c>
    </row>
    <row r="32" spans="1:4" ht="15.75" hidden="1" x14ac:dyDescent="0.2">
      <c r="A32" s="10" t="s">
        <v>16</v>
      </c>
      <c r="B32" s="9">
        <v>6983529</v>
      </c>
      <c r="C32" s="9">
        <v>6773152</v>
      </c>
      <c r="D32" s="9">
        <f t="shared" si="1"/>
        <v>96.987525934237553</v>
      </c>
    </row>
    <row r="33" spans="1:4" ht="15.75" hidden="1" x14ac:dyDescent="0.2">
      <c r="A33" s="10" t="s">
        <v>17</v>
      </c>
      <c r="B33" s="9">
        <v>694357</v>
      </c>
      <c r="C33" s="9">
        <v>686823</v>
      </c>
      <c r="D33" s="9">
        <f t="shared" si="1"/>
        <v>98.914967372691564</v>
      </c>
    </row>
    <row r="34" spans="1:4" ht="15.75" hidden="1" x14ac:dyDescent="0.2">
      <c r="A34" s="10" t="s">
        <v>18</v>
      </c>
      <c r="B34" s="9">
        <v>43372</v>
      </c>
      <c r="C34" s="9">
        <v>43210</v>
      </c>
      <c r="D34" s="9">
        <f t="shared" si="1"/>
        <v>99.626487134556854</v>
      </c>
    </row>
    <row r="35" spans="1:4" ht="15.75" hidden="1" x14ac:dyDescent="0.2">
      <c r="A35" s="10" t="s">
        <v>19</v>
      </c>
      <c r="B35" s="9">
        <v>1958139</v>
      </c>
      <c r="C35" s="9">
        <v>1941121</v>
      </c>
      <c r="D35" s="9">
        <f t="shared" si="1"/>
        <v>99.130909501317319</v>
      </c>
    </row>
    <row r="36" spans="1:4" ht="15.75" hidden="1" x14ac:dyDescent="0.2">
      <c r="A36" s="10" t="s">
        <v>20</v>
      </c>
      <c r="B36" s="9">
        <v>1685910</v>
      </c>
      <c r="C36" s="9">
        <v>1678988</v>
      </c>
      <c r="D36" s="9">
        <f t="shared" si="1"/>
        <v>99.58942055032594</v>
      </c>
    </row>
    <row r="37" spans="1:4" ht="15.75" hidden="1" x14ac:dyDescent="0.2">
      <c r="A37" s="10" t="s">
        <v>21</v>
      </c>
      <c r="B37" s="9">
        <v>3051024</v>
      </c>
      <c r="C37" s="9">
        <v>3030472</v>
      </c>
      <c r="D37" s="9">
        <f t="shared" si="1"/>
        <v>99.326390090671197</v>
      </c>
    </row>
    <row r="38" spans="1:4" ht="15.75" hidden="1" x14ac:dyDescent="0.2">
      <c r="A38" s="10" t="s">
        <v>22</v>
      </c>
      <c r="B38" s="9">
        <v>2219658</v>
      </c>
      <c r="C38" s="9">
        <v>2200264.84</v>
      </c>
      <c r="D38" s="9">
        <f t="shared" si="1"/>
        <v>99.126299637151305</v>
      </c>
    </row>
    <row r="39" spans="1:4" ht="15.75" hidden="1" x14ac:dyDescent="0.2">
      <c r="A39" s="10" t="s">
        <v>23</v>
      </c>
      <c r="B39" s="9">
        <v>21391821</v>
      </c>
      <c r="C39" s="9">
        <v>21330984</v>
      </c>
      <c r="D39" s="9">
        <f t="shared" si="1"/>
        <v>99.715606259046382</v>
      </c>
    </row>
    <row r="40" spans="1:4" ht="31.5" hidden="1" x14ac:dyDescent="0.25">
      <c r="A40" s="10" t="s">
        <v>10</v>
      </c>
      <c r="B40" s="12"/>
      <c r="C40" s="12"/>
      <c r="D40" s="9"/>
    </row>
    <row r="41" spans="1:4" ht="15.75" hidden="1" x14ac:dyDescent="0.2">
      <c r="A41" s="8" t="s">
        <v>24</v>
      </c>
      <c r="B41" s="15">
        <f>SUM(B29:B39)</f>
        <v>42279058</v>
      </c>
      <c r="C41" s="15">
        <v>41887604</v>
      </c>
      <c r="D41" s="9">
        <f t="shared" si="1"/>
        <v>99.074118444171575</v>
      </c>
    </row>
    <row r="42" spans="1:4" ht="15.75" hidden="1" x14ac:dyDescent="0.2">
      <c r="A42" s="8" t="s">
        <v>25</v>
      </c>
      <c r="B42" s="15">
        <f>B8-B41</f>
        <v>2970000</v>
      </c>
      <c r="C42" s="15">
        <f>C8-C41</f>
        <v>2173366</v>
      </c>
      <c r="D42" s="15"/>
    </row>
    <row r="43" spans="1:4" ht="15.75" hidden="1" x14ac:dyDescent="0.2">
      <c r="A43" s="109"/>
      <c r="B43" s="109"/>
      <c r="C43" s="109"/>
      <c r="D43" s="109"/>
    </row>
    <row r="44" spans="1:4" ht="15.75" hidden="1" x14ac:dyDescent="0.2">
      <c r="A44" s="16"/>
      <c r="B44" s="23" t="s">
        <v>31</v>
      </c>
      <c r="C44" s="23">
        <f>SUM(C11,C12,C21,C22)</f>
        <v>48925127</v>
      </c>
      <c r="D44" s="16"/>
    </row>
    <row r="45" spans="1:4" hidden="1" x14ac:dyDescent="0.2"/>
    <row r="46" spans="1:4" hidden="1" x14ac:dyDescent="0.2">
      <c r="C46" s="24">
        <v>12296358</v>
      </c>
    </row>
    <row r="47" spans="1:4" hidden="1" x14ac:dyDescent="0.2">
      <c r="C47" s="25">
        <f>C44+C46</f>
        <v>61221485</v>
      </c>
    </row>
    <row r="49" spans="2:3" x14ac:dyDescent="0.2">
      <c r="B49" s="26"/>
      <c r="C49" s="26"/>
    </row>
    <row r="50" spans="2:3" x14ac:dyDescent="0.2">
      <c r="B50" s="26"/>
      <c r="C50" s="26"/>
    </row>
    <row r="51" spans="2:3" x14ac:dyDescent="0.2">
      <c r="B51" s="26"/>
      <c r="C51" s="26"/>
    </row>
    <row r="52" spans="2:3" x14ac:dyDescent="0.2">
      <c r="B52" s="26"/>
      <c r="C52" s="26"/>
    </row>
  </sheetData>
  <mergeCells count="7">
    <mergeCell ref="A43:D43"/>
    <mergeCell ref="A1:D1"/>
    <mergeCell ref="A4:A5"/>
    <mergeCell ref="B4:C4"/>
    <mergeCell ref="D4:D5"/>
    <mergeCell ref="A6:D6"/>
    <mergeCell ref="A27:D27"/>
  </mergeCells>
  <pageMargins left="1.43" right="0.1574803149606299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4"/>
  <sheetViews>
    <sheetView view="pageBreakPreview" zoomScaleNormal="100" zoomScaleSheetLayoutView="100" workbookViewId="0">
      <pane ySplit="5" topLeftCell="A36" activePane="bottomLeft" state="frozen"/>
      <selection activeCell="B34" sqref="B34"/>
      <selection pane="bottomLeft" activeCell="B34" sqref="B34"/>
    </sheetView>
  </sheetViews>
  <sheetFormatPr defaultColWidth="9.140625" defaultRowHeight="12.75" x14ac:dyDescent="0.2"/>
  <cols>
    <col min="1" max="1" width="68.42578125" style="17" customWidth="1"/>
    <col min="2" max="2" width="23.5703125" style="17" customWidth="1"/>
    <col min="3" max="3" width="25.42578125" style="17" customWidth="1"/>
    <col min="4" max="4" width="18.5703125" style="17" customWidth="1"/>
    <col min="5" max="7" width="18.85546875" style="1" hidden="1" customWidth="1"/>
    <col min="8" max="8" width="17.28515625" style="1" hidden="1" customWidth="1"/>
    <col min="9" max="10" width="15.7109375" style="1" hidden="1" customWidth="1"/>
    <col min="11" max="11" width="14.7109375" style="1" hidden="1" customWidth="1"/>
    <col min="12" max="12" width="13.140625" style="1" hidden="1" customWidth="1"/>
    <col min="13" max="15" width="0" style="1" hidden="1" customWidth="1"/>
    <col min="16" max="16" width="12.28515625" style="1" hidden="1" customWidth="1"/>
    <col min="17" max="17" width="17.140625" style="1" hidden="1" customWidth="1"/>
    <col min="18" max="18" width="22.140625" style="1" hidden="1" customWidth="1"/>
    <col min="19" max="16384" width="9.140625" style="1"/>
  </cols>
  <sheetData>
    <row r="1" spans="1:4" ht="65.25" customHeight="1" x14ac:dyDescent="0.2">
      <c r="A1" s="110" t="s">
        <v>108</v>
      </c>
      <c r="B1" s="110"/>
      <c r="C1" s="110"/>
      <c r="D1" s="110"/>
    </row>
    <row r="2" spans="1:4" s="3" customFormat="1" ht="14.25" x14ac:dyDescent="0.2">
      <c r="A2" s="2"/>
      <c r="B2" s="2"/>
      <c r="C2" s="2"/>
      <c r="D2" s="2"/>
    </row>
    <row r="3" spans="1:4" ht="15" x14ac:dyDescent="0.2">
      <c r="A3" s="4"/>
      <c r="B3" s="2"/>
      <c r="C3" s="2"/>
      <c r="D3" s="52" t="s">
        <v>0</v>
      </c>
    </row>
    <row r="4" spans="1:4" ht="15.75" customHeight="1" x14ac:dyDescent="0.2">
      <c r="A4" s="111" t="s">
        <v>1</v>
      </c>
      <c r="B4" s="122" t="s">
        <v>109</v>
      </c>
      <c r="C4" s="124" t="s">
        <v>110</v>
      </c>
      <c r="D4" s="121" t="s">
        <v>5</v>
      </c>
    </row>
    <row r="5" spans="1:4" ht="23.25" customHeight="1" x14ac:dyDescent="0.2">
      <c r="A5" s="111"/>
      <c r="B5" s="123"/>
      <c r="C5" s="125"/>
      <c r="D5" s="121"/>
    </row>
    <row r="6" spans="1:4" s="72" customFormat="1" ht="15.75" x14ac:dyDescent="0.2">
      <c r="A6" s="70" t="s">
        <v>105</v>
      </c>
      <c r="B6" s="70"/>
      <c r="C6" s="70"/>
      <c r="D6" s="71">
        <v>56056411.399999999</v>
      </c>
    </row>
    <row r="7" spans="1:4" s="65" customFormat="1" ht="15.75" x14ac:dyDescent="0.25">
      <c r="A7" s="64" t="s">
        <v>61</v>
      </c>
      <c r="B7" s="64"/>
      <c r="C7" s="64"/>
      <c r="D7" s="49">
        <f>SUM(D8:D9)</f>
        <v>33829300</v>
      </c>
    </row>
    <row r="8" spans="1:4" s="65" customFormat="1" ht="31.5" x14ac:dyDescent="0.25">
      <c r="A8" s="66" t="s">
        <v>62</v>
      </c>
      <c r="B8" s="66"/>
      <c r="C8" s="66"/>
      <c r="D8" s="67">
        <v>16260300</v>
      </c>
    </row>
    <row r="9" spans="1:4" s="65" customFormat="1" ht="15.75" x14ac:dyDescent="0.25">
      <c r="A9" s="68" t="s">
        <v>63</v>
      </c>
      <c r="B9" s="68"/>
      <c r="C9" s="68"/>
      <c r="D9" s="67">
        <v>17569000</v>
      </c>
    </row>
    <row r="10" spans="1:4" s="65" customFormat="1" ht="31.5" x14ac:dyDescent="0.25">
      <c r="A10" s="64" t="s">
        <v>64</v>
      </c>
      <c r="B10" s="64"/>
      <c r="C10" s="64"/>
      <c r="D10" s="49">
        <f>D11</f>
        <v>11494304.1</v>
      </c>
    </row>
    <row r="11" spans="1:4" s="65" customFormat="1" ht="31.5" x14ac:dyDescent="0.25">
      <c r="A11" s="68" t="s">
        <v>65</v>
      </c>
      <c r="B11" s="68"/>
      <c r="C11" s="68"/>
      <c r="D11" s="67">
        <v>11494304.1</v>
      </c>
    </row>
    <row r="12" spans="1:4" s="65" customFormat="1" ht="15.75" x14ac:dyDescent="0.25">
      <c r="A12" s="64" t="s">
        <v>66</v>
      </c>
      <c r="B12" s="64"/>
      <c r="C12" s="64"/>
      <c r="D12" s="49">
        <v>3200824.66</v>
      </c>
    </row>
    <row r="13" spans="1:4" s="65" customFormat="1" ht="31.5" x14ac:dyDescent="0.25">
      <c r="A13" s="68" t="s">
        <v>67</v>
      </c>
      <c r="B13" s="68"/>
      <c r="C13" s="68"/>
      <c r="D13" s="67">
        <v>3200000</v>
      </c>
    </row>
    <row r="14" spans="1:4" s="65" customFormat="1" ht="15.75" x14ac:dyDescent="0.25">
      <c r="A14" s="64" t="s">
        <v>68</v>
      </c>
      <c r="B14" s="64"/>
      <c r="C14" s="64"/>
      <c r="D14" s="49">
        <f>SUM(D15:D17)</f>
        <v>6530331</v>
      </c>
    </row>
    <row r="15" spans="1:4" s="65" customFormat="1" ht="15.75" x14ac:dyDescent="0.25">
      <c r="A15" s="68" t="s">
        <v>37</v>
      </c>
      <c r="B15" s="68"/>
      <c r="C15" s="68"/>
      <c r="D15" s="67">
        <v>5167000</v>
      </c>
    </row>
    <row r="16" spans="1:4" s="65" customFormat="1" ht="15.75" x14ac:dyDescent="0.25">
      <c r="A16" s="68" t="s">
        <v>38</v>
      </c>
      <c r="B16" s="68"/>
      <c r="C16" s="68"/>
      <c r="D16" s="67">
        <v>1359600</v>
      </c>
    </row>
    <row r="17" spans="1:8" s="65" customFormat="1" ht="15.75" x14ac:dyDescent="0.25">
      <c r="A17" s="68" t="s">
        <v>39</v>
      </c>
      <c r="B17" s="68"/>
      <c r="C17" s="68"/>
      <c r="D17" s="67">
        <v>3731</v>
      </c>
      <c r="H17" s="65" t="s">
        <v>31</v>
      </c>
    </row>
    <row r="18" spans="1:8" s="65" customFormat="1" ht="31.5" x14ac:dyDescent="0.25">
      <c r="A18" s="64" t="s">
        <v>69</v>
      </c>
      <c r="B18" s="64"/>
      <c r="C18" s="64"/>
      <c r="D18" s="49">
        <f>D19+D20</f>
        <v>13940</v>
      </c>
    </row>
    <row r="19" spans="1:8" s="65" customFormat="1" ht="15.75" x14ac:dyDescent="0.25">
      <c r="A19" s="68" t="s">
        <v>96</v>
      </c>
      <c r="B19" s="68"/>
      <c r="C19" s="68"/>
      <c r="D19" s="67">
        <v>8839</v>
      </c>
    </row>
    <row r="20" spans="1:8" s="65" customFormat="1" ht="31.5" x14ac:dyDescent="0.25">
      <c r="A20" s="68" t="s">
        <v>106</v>
      </c>
      <c r="B20" s="68"/>
      <c r="C20" s="68"/>
      <c r="D20" s="67">
        <v>5101</v>
      </c>
    </row>
    <row r="21" spans="1:8" s="65" customFormat="1" ht="15.75" x14ac:dyDescent="0.25">
      <c r="A21" s="64" t="s">
        <v>40</v>
      </c>
      <c r="B21" s="64"/>
      <c r="C21" s="64"/>
      <c r="D21" s="49">
        <v>199491.8</v>
      </c>
    </row>
    <row r="22" spans="1:8" s="65" customFormat="1" ht="33" customHeight="1" x14ac:dyDescent="0.25">
      <c r="A22" s="64" t="s">
        <v>107</v>
      </c>
      <c r="B22" s="64"/>
      <c r="C22" s="64"/>
      <c r="D22" s="49">
        <v>58446.5</v>
      </c>
    </row>
    <row r="23" spans="1:8" s="65" customFormat="1" ht="48" customHeight="1" x14ac:dyDescent="0.25">
      <c r="A23" s="68" t="s">
        <v>70</v>
      </c>
      <c r="B23" s="68"/>
      <c r="C23" s="68"/>
      <c r="D23" s="67">
        <v>9567</v>
      </c>
    </row>
    <row r="24" spans="1:8" s="65" customFormat="1" ht="32.25" customHeight="1" x14ac:dyDescent="0.25">
      <c r="A24" s="68" t="s">
        <v>71</v>
      </c>
      <c r="B24" s="68"/>
      <c r="C24" s="68"/>
      <c r="D24" s="67">
        <v>9210.6</v>
      </c>
    </row>
    <row r="25" spans="1:8" s="65" customFormat="1" ht="78.75" x14ac:dyDescent="0.25">
      <c r="A25" s="66" t="s">
        <v>72</v>
      </c>
      <c r="B25" s="66"/>
      <c r="C25" s="66"/>
      <c r="D25" s="67">
        <v>8149.5</v>
      </c>
    </row>
    <row r="26" spans="1:8" s="65" customFormat="1" ht="78.75" x14ac:dyDescent="0.25">
      <c r="A26" s="66" t="s">
        <v>73</v>
      </c>
      <c r="B26" s="66"/>
      <c r="C26" s="66"/>
      <c r="D26" s="67">
        <v>2115</v>
      </c>
    </row>
    <row r="27" spans="1:8" s="65" customFormat="1" ht="31.5" customHeight="1" x14ac:dyDescent="0.25">
      <c r="A27" s="66" t="s">
        <v>102</v>
      </c>
      <c r="B27" s="66"/>
      <c r="C27" s="66"/>
      <c r="D27" s="67">
        <v>24045.599999999999</v>
      </c>
    </row>
    <row r="28" spans="1:8" s="65" customFormat="1" ht="18" customHeight="1" x14ac:dyDescent="0.25">
      <c r="A28" s="68" t="s">
        <v>74</v>
      </c>
      <c r="B28" s="68"/>
      <c r="C28" s="68"/>
      <c r="D28" s="67">
        <v>1054</v>
      </c>
    </row>
    <row r="29" spans="1:8" s="65" customFormat="1" ht="15.75" x14ac:dyDescent="0.25">
      <c r="A29" s="64" t="s">
        <v>75</v>
      </c>
      <c r="B29" s="64"/>
      <c r="C29" s="64"/>
      <c r="D29" s="49">
        <f>SUM(D30:D32)</f>
        <v>114076.6</v>
      </c>
    </row>
    <row r="30" spans="1:8" s="65" customFormat="1" ht="15.75" x14ac:dyDescent="0.25">
      <c r="A30" s="68" t="s">
        <v>41</v>
      </c>
      <c r="B30" s="68"/>
      <c r="C30" s="68"/>
      <c r="D30" s="67">
        <v>42568</v>
      </c>
    </row>
    <row r="31" spans="1:8" s="65" customFormat="1" ht="15.75" x14ac:dyDescent="0.25">
      <c r="A31" s="68" t="s">
        <v>42</v>
      </c>
      <c r="B31" s="68"/>
      <c r="C31" s="68"/>
      <c r="D31" s="67">
        <v>10053.6</v>
      </c>
    </row>
    <row r="32" spans="1:8" s="65" customFormat="1" ht="15.75" x14ac:dyDescent="0.25">
      <c r="A32" s="68" t="s">
        <v>76</v>
      </c>
      <c r="B32" s="68"/>
      <c r="C32" s="68"/>
      <c r="D32" s="67">
        <v>61455</v>
      </c>
    </row>
    <row r="33" spans="1:18" s="65" customFormat="1" ht="31.5" x14ac:dyDescent="0.25">
      <c r="A33" s="69" t="s">
        <v>77</v>
      </c>
      <c r="B33" s="69"/>
      <c r="C33" s="69"/>
      <c r="D33" s="49">
        <v>57263.7</v>
      </c>
    </row>
    <row r="34" spans="1:18" s="65" customFormat="1" ht="15.75" x14ac:dyDescent="0.25">
      <c r="A34" s="69" t="s">
        <v>78</v>
      </c>
      <c r="B34" s="69"/>
      <c r="C34" s="69"/>
      <c r="D34" s="49">
        <v>6055</v>
      </c>
    </row>
    <row r="35" spans="1:18" s="65" customFormat="1" ht="15.75" x14ac:dyDescent="0.25">
      <c r="A35" s="64" t="s">
        <v>101</v>
      </c>
      <c r="B35" s="64"/>
      <c r="C35" s="64"/>
      <c r="D35" s="49">
        <v>800.7</v>
      </c>
    </row>
    <row r="36" spans="1:18" s="65" customFormat="1" ht="15.75" x14ac:dyDescent="0.25">
      <c r="A36" s="64" t="s">
        <v>43</v>
      </c>
      <c r="B36" s="64"/>
      <c r="C36" s="64"/>
      <c r="D36" s="49">
        <v>548750.69999999995</v>
      </c>
    </row>
    <row r="37" spans="1:18" s="65" customFormat="1" ht="15.75" x14ac:dyDescent="0.25">
      <c r="A37" s="64" t="s">
        <v>44</v>
      </c>
      <c r="B37" s="64"/>
      <c r="C37" s="64"/>
      <c r="D37" s="49">
        <f>D38</f>
        <v>2764.4</v>
      </c>
    </row>
    <row r="38" spans="1:18" s="65" customFormat="1" ht="20.25" customHeight="1" x14ac:dyDescent="0.25">
      <c r="A38" s="68" t="s">
        <v>79</v>
      </c>
      <c r="B38" s="68"/>
      <c r="C38" s="68"/>
      <c r="D38" s="67">
        <v>2764.4</v>
      </c>
    </row>
    <row r="39" spans="1:18" s="72" customFormat="1" ht="15.75" x14ac:dyDescent="0.2">
      <c r="A39" s="70" t="s">
        <v>114</v>
      </c>
      <c r="B39" s="76">
        <f>SUM(B40:B43)+107043.07259+100654.34915</f>
        <v>15451905.169980003</v>
      </c>
      <c r="C39" s="71">
        <f>SUM(C40:C43)+107587.75024</f>
        <v>4000027.2898200001</v>
      </c>
      <c r="D39" s="71">
        <f>B39+C39</f>
        <v>19451932.459800001</v>
      </c>
    </row>
    <row r="40" spans="1:18" ht="15.75" x14ac:dyDescent="0.2">
      <c r="A40" s="10" t="s">
        <v>80</v>
      </c>
      <c r="B40" s="75">
        <v>4199933.8</v>
      </c>
      <c r="C40" s="75"/>
      <c r="D40" s="71">
        <f t="shared" ref="D40:D43" si="0">B40+C40</f>
        <v>4199933.8</v>
      </c>
    </row>
    <row r="41" spans="1:18" ht="15.75" x14ac:dyDescent="0.2">
      <c r="A41" s="10" t="s">
        <v>81</v>
      </c>
      <c r="B41" s="75">
        <v>5291461.0056699999</v>
      </c>
      <c r="C41" s="75">
        <v>1610870.27593</v>
      </c>
      <c r="D41" s="71">
        <f t="shared" si="0"/>
        <v>6902331.2816000003</v>
      </c>
    </row>
    <row r="42" spans="1:18" ht="15.75" x14ac:dyDescent="0.2">
      <c r="A42" s="10" t="s">
        <v>82</v>
      </c>
      <c r="B42" s="75">
        <v>3535169.7533100001</v>
      </c>
      <c r="C42" s="75">
        <v>773828.39708000002</v>
      </c>
      <c r="D42" s="71">
        <f t="shared" si="0"/>
        <v>4308998.1503900001</v>
      </c>
    </row>
    <row r="43" spans="1:18" ht="17.25" customHeight="1" x14ac:dyDescent="0.2">
      <c r="A43" s="10" t="s">
        <v>83</v>
      </c>
      <c r="B43" s="75">
        <f>2217643.18926</f>
        <v>2217643.1892599999</v>
      </c>
      <c r="C43" s="75">
        <v>1507740.8665700001</v>
      </c>
      <c r="D43" s="71">
        <f t="shared" si="0"/>
        <v>3725384.05583</v>
      </c>
    </row>
    <row r="44" spans="1:18" ht="15.75" x14ac:dyDescent="0.2">
      <c r="A44" s="8" t="s">
        <v>26</v>
      </c>
      <c r="B44" s="8"/>
      <c r="C44" s="8"/>
      <c r="D44" s="42">
        <f>D6+D39</f>
        <v>75508343.859799996</v>
      </c>
    </row>
    <row r="45" spans="1:18" ht="15.75" customHeight="1" x14ac:dyDescent="0.3">
      <c r="A45" s="8" t="s">
        <v>27</v>
      </c>
      <c r="B45" s="15">
        <f>B46+2413304</f>
        <v>60191851</v>
      </c>
      <c r="C45" s="15">
        <f>C46+1001188</f>
        <v>20908595</v>
      </c>
      <c r="D45" s="15">
        <f>B45+C45</f>
        <v>81100446</v>
      </c>
      <c r="E45" s="41">
        <v>0</v>
      </c>
      <c r="H45" s="120" t="s">
        <v>97</v>
      </c>
      <c r="I45" s="120"/>
      <c r="J45" s="120"/>
      <c r="K45" s="120"/>
      <c r="P45" s="46" t="e">
        <f>#REF!-D45</f>
        <v>#REF!</v>
      </c>
      <c r="Q45" s="47">
        <f>Q46+3005398.383</f>
        <v>72144728.652999982</v>
      </c>
      <c r="R45" s="48">
        <f t="shared" ref="R45:R70" si="1">Q45-D45</f>
        <v>-8955717.3470000178</v>
      </c>
    </row>
    <row r="46" spans="1:18" s="61" customFormat="1" ht="15.75" customHeight="1" x14ac:dyDescent="0.25">
      <c r="A46" s="10" t="s">
        <v>84</v>
      </c>
      <c r="B46" s="73">
        <f>SUM(B47:B72)</f>
        <v>57778547</v>
      </c>
      <c r="C46" s="73">
        <f>SUM(C47:C72)</f>
        <v>19907407</v>
      </c>
      <c r="D46" s="15">
        <f t="shared" ref="D46:D72" si="2">B46+C46</f>
        <v>77685954</v>
      </c>
      <c r="E46" s="56" t="s">
        <v>99</v>
      </c>
      <c r="F46" s="56"/>
      <c r="G46" s="57" t="s">
        <v>98</v>
      </c>
      <c r="H46" s="58" t="s">
        <v>91</v>
      </c>
      <c r="I46" s="59" t="s">
        <v>93</v>
      </c>
      <c r="J46" s="59" t="s">
        <v>94</v>
      </c>
      <c r="K46" s="59" t="s">
        <v>95</v>
      </c>
      <c r="L46" s="60" t="s">
        <v>100</v>
      </c>
      <c r="P46" s="62" t="e">
        <f>#REF!-D46</f>
        <v>#REF!</v>
      </c>
      <c r="Q46" s="55">
        <f>SUM(Q47:Q70)</f>
        <v>69139330.269999981</v>
      </c>
      <c r="R46" s="63">
        <f t="shared" si="1"/>
        <v>-8546623.7300000191</v>
      </c>
    </row>
    <row r="47" spans="1:18" ht="31.5" x14ac:dyDescent="0.25">
      <c r="A47" s="44" t="s">
        <v>45</v>
      </c>
      <c r="B47" s="74">
        <v>10970775</v>
      </c>
      <c r="C47" s="74">
        <v>2903613</v>
      </c>
      <c r="D47" s="15">
        <f t="shared" si="2"/>
        <v>13874388</v>
      </c>
      <c r="E47" s="36">
        <v>10618360.946</v>
      </c>
      <c r="F47" s="38">
        <v>0</v>
      </c>
      <c r="G47" s="37">
        <v>10618360.946</v>
      </c>
      <c r="H47" s="33">
        <v>428063.9</v>
      </c>
      <c r="I47" s="34">
        <v>7524303.1210000003</v>
      </c>
      <c r="J47" s="35"/>
      <c r="K47" s="39">
        <v>464847.5</v>
      </c>
      <c r="L47" s="35">
        <v>1300000</v>
      </c>
      <c r="P47" s="46" t="e">
        <f>#REF!-D47</f>
        <v>#REF!</v>
      </c>
      <c r="Q47" s="49">
        <f>11675373.919-400000+34779</f>
        <v>11310152.919</v>
      </c>
      <c r="R47" s="48">
        <f t="shared" si="1"/>
        <v>-2564235.0810000002</v>
      </c>
    </row>
    <row r="48" spans="1:18" ht="31.5" x14ac:dyDescent="0.25">
      <c r="A48" s="44" t="s">
        <v>46</v>
      </c>
      <c r="B48" s="74">
        <v>15527339</v>
      </c>
      <c r="C48" s="74">
        <v>5563329</v>
      </c>
      <c r="D48" s="15">
        <f t="shared" si="2"/>
        <v>21090668</v>
      </c>
      <c r="E48" s="36">
        <v>17245819.829999998</v>
      </c>
      <c r="F48" s="38">
        <v>0</v>
      </c>
      <c r="G48" s="37">
        <v>17245819.829999998</v>
      </c>
      <c r="H48" s="33">
        <v>345144.9</v>
      </c>
      <c r="I48" s="34">
        <v>15567778.461999999</v>
      </c>
      <c r="J48" s="35"/>
      <c r="K48" s="39">
        <v>963341.51</v>
      </c>
      <c r="L48" s="35">
        <v>-1200000</v>
      </c>
      <c r="P48" s="46" t="e">
        <f>#REF!-D48</f>
        <v>#REF!</v>
      </c>
      <c r="Q48" s="49">
        <f>19984569.536-300000</f>
        <v>19684569.535999998</v>
      </c>
      <c r="R48" s="48">
        <f t="shared" si="1"/>
        <v>-1406098.4640000015</v>
      </c>
    </row>
    <row r="49" spans="1:18" ht="31.5" x14ac:dyDescent="0.25">
      <c r="A49" s="44" t="s">
        <v>47</v>
      </c>
      <c r="B49" s="74">
        <v>10008311</v>
      </c>
      <c r="C49" s="74">
        <v>3326254</v>
      </c>
      <c r="D49" s="15">
        <f t="shared" si="2"/>
        <v>13334565</v>
      </c>
      <c r="E49" s="36">
        <v>9800226.3589999992</v>
      </c>
      <c r="F49" s="38">
        <v>0</v>
      </c>
      <c r="G49" s="37">
        <v>9800226.3589999992</v>
      </c>
      <c r="H49" s="33">
        <v>1860171.38</v>
      </c>
      <c r="I49" s="34">
        <v>7308674.8039999995</v>
      </c>
      <c r="J49" s="35"/>
      <c r="K49" s="39">
        <v>285177.76199999999</v>
      </c>
      <c r="L49" s="35">
        <v>-200000</v>
      </c>
      <c r="P49" s="46" t="e">
        <f>#REF!-D49</f>
        <v>#REF!</v>
      </c>
      <c r="Q49" s="43">
        <f>10934200.474</f>
        <v>10934200.473999999</v>
      </c>
      <c r="R49" s="48">
        <f t="shared" si="1"/>
        <v>-2400364.5260000005</v>
      </c>
    </row>
    <row r="50" spans="1:18" ht="31.5" x14ac:dyDescent="0.25">
      <c r="A50" s="44" t="s">
        <v>48</v>
      </c>
      <c r="B50" s="74">
        <v>21362</v>
      </c>
      <c r="C50" s="74">
        <v>13449</v>
      </c>
      <c r="D50" s="15">
        <f t="shared" si="2"/>
        <v>34811</v>
      </c>
      <c r="E50" s="36">
        <v>50822.396000000001</v>
      </c>
      <c r="F50" s="38">
        <v>0</v>
      </c>
      <c r="G50" s="37">
        <v>50822.396000000001</v>
      </c>
      <c r="H50" s="33">
        <v>19275.5</v>
      </c>
      <c r="I50" s="34">
        <v>29925.011999999999</v>
      </c>
      <c r="J50" s="35"/>
      <c r="K50" s="39"/>
      <c r="L50" s="35"/>
      <c r="P50" s="46" t="e">
        <f>#REF!-D50</f>
        <v>#REF!</v>
      </c>
      <c r="Q50" s="43">
        <v>12588.8</v>
      </c>
      <c r="R50" s="48">
        <f t="shared" si="1"/>
        <v>-22222.2</v>
      </c>
    </row>
    <row r="51" spans="1:18" ht="31.5" x14ac:dyDescent="0.25">
      <c r="A51" s="44" t="s">
        <v>49</v>
      </c>
      <c r="B51" s="74">
        <v>922084</v>
      </c>
      <c r="C51" s="74">
        <v>312499</v>
      </c>
      <c r="D51" s="15">
        <f t="shared" si="2"/>
        <v>1234583</v>
      </c>
      <c r="E51" s="36">
        <v>1157376.7720000001</v>
      </c>
      <c r="F51" s="38">
        <v>0</v>
      </c>
      <c r="G51" s="37">
        <v>1157376.7720000001</v>
      </c>
      <c r="H51" s="33">
        <v>489170.64500000002</v>
      </c>
      <c r="I51" s="34">
        <v>445535.65100000001</v>
      </c>
      <c r="J51" s="35"/>
      <c r="K51" s="39"/>
      <c r="L51" s="35"/>
      <c r="P51" s="46" t="e">
        <f>#REF!-D51</f>
        <v>#REF!</v>
      </c>
      <c r="Q51" s="49">
        <f>1508572.93-504779</f>
        <v>1003793.9299999999</v>
      </c>
      <c r="R51" s="48">
        <f t="shared" si="1"/>
        <v>-230789.07000000007</v>
      </c>
    </row>
    <row r="52" spans="1:18" ht="47.25" x14ac:dyDescent="0.25">
      <c r="A52" s="44" t="s">
        <v>103</v>
      </c>
      <c r="B52" s="74">
        <v>303067</v>
      </c>
      <c r="C52" s="74">
        <v>75194</v>
      </c>
      <c r="D52" s="15">
        <f t="shared" si="2"/>
        <v>378261</v>
      </c>
      <c r="E52" s="36">
        <v>577881.69700000004</v>
      </c>
      <c r="F52" s="38">
        <v>0</v>
      </c>
      <c r="G52" s="37">
        <v>577881.69700000004</v>
      </c>
      <c r="H52" s="33">
        <v>428816.4</v>
      </c>
      <c r="I52" s="34">
        <v>133174.073</v>
      </c>
      <c r="J52" s="35"/>
      <c r="K52" s="39">
        <v>1723.8</v>
      </c>
      <c r="L52" s="35"/>
      <c r="P52" s="46" t="e">
        <f>#REF!-D52</f>
        <v>#REF!</v>
      </c>
      <c r="Q52" s="49">
        <f>806697.661-30000</f>
        <v>776697.66099999996</v>
      </c>
      <c r="R52" s="48">
        <f t="shared" si="1"/>
        <v>398436.66099999996</v>
      </c>
    </row>
    <row r="53" spans="1:18" ht="31.5" x14ac:dyDescent="0.25">
      <c r="A53" s="44" t="s">
        <v>89</v>
      </c>
      <c r="B53" s="74">
        <v>1508789</v>
      </c>
      <c r="C53" s="74">
        <v>341176</v>
      </c>
      <c r="D53" s="15">
        <f t="shared" si="2"/>
        <v>1849965</v>
      </c>
      <c r="E53" s="36">
        <v>154251.71599999999</v>
      </c>
      <c r="F53" s="38">
        <v>0</v>
      </c>
      <c r="G53" s="37">
        <v>154251.71599999999</v>
      </c>
      <c r="H53" s="34"/>
      <c r="I53" s="34">
        <v>76310.566999999995</v>
      </c>
      <c r="J53" s="35"/>
      <c r="K53" s="39">
        <v>30000</v>
      </c>
      <c r="L53" s="35"/>
      <c r="P53" s="46" t="e">
        <f>#REF!-D53</f>
        <v>#REF!</v>
      </c>
      <c r="Q53" s="43">
        <f>798492.909</f>
        <v>798492.90899999999</v>
      </c>
      <c r="R53" s="48">
        <f t="shared" si="1"/>
        <v>-1051472.091</v>
      </c>
    </row>
    <row r="54" spans="1:18" ht="33.75" customHeight="1" x14ac:dyDescent="0.25">
      <c r="A54" s="45" t="s">
        <v>50</v>
      </c>
      <c r="B54" s="77">
        <v>7473</v>
      </c>
      <c r="C54" s="77">
        <v>1325</v>
      </c>
      <c r="D54" s="15">
        <f t="shared" si="2"/>
        <v>8798</v>
      </c>
      <c r="E54" s="36">
        <v>525059.51599999995</v>
      </c>
      <c r="F54" s="38">
        <v>0</v>
      </c>
      <c r="G54" s="37">
        <v>525059.51599999995</v>
      </c>
      <c r="H54" s="34"/>
      <c r="I54" s="34">
        <v>465174.38500000001</v>
      </c>
      <c r="J54" s="35"/>
      <c r="K54" s="39"/>
      <c r="L54" s="35"/>
      <c r="P54" s="46" t="e">
        <f>#REF!-D54</f>
        <v>#REF!</v>
      </c>
      <c r="Q54" s="43">
        <v>16169.634</v>
      </c>
      <c r="R54" s="48">
        <f t="shared" si="1"/>
        <v>7371.634</v>
      </c>
    </row>
    <row r="55" spans="1:18" ht="54" customHeight="1" x14ac:dyDescent="0.25">
      <c r="A55" s="44" t="s">
        <v>90</v>
      </c>
      <c r="B55" s="77">
        <v>408646</v>
      </c>
      <c r="C55" s="77">
        <v>182417</v>
      </c>
      <c r="D55" s="15">
        <f t="shared" si="2"/>
        <v>591063</v>
      </c>
      <c r="E55" s="36">
        <v>1879407.79</v>
      </c>
      <c r="F55" s="38">
        <v>0</v>
      </c>
      <c r="G55" s="37">
        <v>1879407.79</v>
      </c>
      <c r="H55" s="33">
        <v>615108.05000000005</v>
      </c>
      <c r="I55" s="34">
        <v>954770.54299999995</v>
      </c>
      <c r="J55" s="35"/>
      <c r="K55" s="39">
        <v>106665.618</v>
      </c>
      <c r="L55" s="35"/>
      <c r="P55" s="46" t="e">
        <f>#REF!-D55</f>
        <v>#REF!</v>
      </c>
      <c r="Q55" s="43">
        <f>599184.277</f>
        <v>599184.277</v>
      </c>
      <c r="R55" s="48">
        <f t="shared" si="1"/>
        <v>8121.2770000000019</v>
      </c>
    </row>
    <row r="56" spans="1:18" ht="31.5" x14ac:dyDescent="0.25">
      <c r="A56" s="44" t="s">
        <v>51</v>
      </c>
      <c r="B56" s="77">
        <v>1475077</v>
      </c>
      <c r="C56" s="77">
        <v>610209</v>
      </c>
      <c r="D56" s="15">
        <f t="shared" si="2"/>
        <v>2085286</v>
      </c>
      <c r="E56" s="36">
        <v>145381.43900000001</v>
      </c>
      <c r="F56" s="38">
        <v>0</v>
      </c>
      <c r="G56" s="37">
        <v>145381.43900000001</v>
      </c>
      <c r="H56" s="33">
        <v>99544.62</v>
      </c>
      <c r="I56" s="34">
        <v>37622.803999999996</v>
      </c>
      <c r="J56" s="35"/>
      <c r="K56" s="39"/>
      <c r="L56" s="35"/>
      <c r="P56" s="46" t="e">
        <f>#REF!-D56</f>
        <v>#REF!</v>
      </c>
      <c r="Q56" s="43">
        <f>1854220.833</f>
        <v>1854220.8330000001</v>
      </c>
      <c r="R56" s="48">
        <f t="shared" si="1"/>
        <v>-231065.1669999999</v>
      </c>
    </row>
    <row r="57" spans="1:18" ht="31.5" x14ac:dyDescent="0.25">
      <c r="A57" s="44" t="s">
        <v>52</v>
      </c>
      <c r="B57" s="77">
        <v>204531</v>
      </c>
      <c r="C57" s="77">
        <v>73548</v>
      </c>
      <c r="D57" s="15">
        <f t="shared" si="2"/>
        <v>278079</v>
      </c>
      <c r="E57" s="36">
        <v>643833.33100000001</v>
      </c>
      <c r="F57" s="38">
        <v>0</v>
      </c>
      <c r="G57" s="37">
        <v>643833.33100000001</v>
      </c>
      <c r="H57" s="33">
        <v>184180</v>
      </c>
      <c r="I57" s="34">
        <v>364283.76799999998</v>
      </c>
      <c r="J57" s="35"/>
      <c r="K57" s="39"/>
      <c r="L57" s="35"/>
      <c r="P57" s="46" t="e">
        <f>#REF!-D57</f>
        <v>#REF!</v>
      </c>
      <c r="Q57" s="43">
        <f>202340.882</f>
        <v>202340.88200000001</v>
      </c>
      <c r="R57" s="48">
        <f t="shared" si="1"/>
        <v>-75738.117999999988</v>
      </c>
    </row>
    <row r="58" spans="1:18" ht="31.5" x14ac:dyDescent="0.25">
      <c r="A58" s="44" t="s">
        <v>53</v>
      </c>
      <c r="B58" s="77">
        <v>333103</v>
      </c>
      <c r="C58" s="77">
        <v>89633</v>
      </c>
      <c r="D58" s="15">
        <f t="shared" si="2"/>
        <v>422736</v>
      </c>
      <c r="E58" s="36">
        <v>1647033.1869999999</v>
      </c>
      <c r="F58" s="38">
        <v>0</v>
      </c>
      <c r="G58" s="37">
        <v>1647033.1869999999</v>
      </c>
      <c r="H58" s="34"/>
      <c r="I58" s="34">
        <v>1099394.03</v>
      </c>
      <c r="J58" s="35"/>
      <c r="K58" s="39"/>
      <c r="L58" s="35">
        <v>80000</v>
      </c>
      <c r="P58" s="46" t="e">
        <f>#REF!-D58</f>
        <v>#REF!</v>
      </c>
      <c r="Q58" s="43">
        <f>521771.032-30000</f>
        <v>491771.03200000001</v>
      </c>
      <c r="R58" s="48">
        <f t="shared" si="1"/>
        <v>69035.032000000007</v>
      </c>
    </row>
    <row r="59" spans="1:18" ht="31.5" x14ac:dyDescent="0.25">
      <c r="A59" s="44" t="s">
        <v>54</v>
      </c>
      <c r="B59" s="77">
        <v>2332365</v>
      </c>
      <c r="C59" s="77">
        <v>546075</v>
      </c>
      <c r="D59" s="15">
        <f t="shared" si="2"/>
        <v>2878440</v>
      </c>
      <c r="E59" s="36">
        <v>407857.43599999999</v>
      </c>
      <c r="F59" s="38">
        <v>0</v>
      </c>
      <c r="G59" s="37">
        <v>407857.43599999999</v>
      </c>
      <c r="H59" s="33">
        <v>43192.423999999999</v>
      </c>
      <c r="I59" s="34">
        <v>288699.41899999999</v>
      </c>
      <c r="J59" s="35"/>
      <c r="K59" s="39"/>
      <c r="L59" s="35"/>
      <c r="P59" s="46" t="e">
        <f>#REF!-D59</f>
        <v>#REF!</v>
      </c>
      <c r="Q59" s="49">
        <f>3331332.542-1000000-13419</f>
        <v>2317913.5419999999</v>
      </c>
      <c r="R59" s="48">
        <f t="shared" si="1"/>
        <v>-560526.4580000001</v>
      </c>
    </row>
    <row r="60" spans="1:18" ht="31.5" x14ac:dyDescent="0.25">
      <c r="A60" s="44" t="s">
        <v>55</v>
      </c>
      <c r="B60" s="77">
        <v>471837</v>
      </c>
      <c r="C60" s="77">
        <v>142234</v>
      </c>
      <c r="D60" s="15">
        <f t="shared" si="2"/>
        <v>614071</v>
      </c>
      <c r="E60" s="36">
        <v>77467</v>
      </c>
      <c r="F60" s="38">
        <v>0</v>
      </c>
      <c r="G60" s="37">
        <v>77467</v>
      </c>
      <c r="H60" s="34"/>
      <c r="I60" s="34">
        <v>8282</v>
      </c>
      <c r="J60" s="35"/>
      <c r="K60" s="39">
        <v>55000</v>
      </c>
      <c r="L60" s="35"/>
      <c r="P60" s="46" t="e">
        <f>#REF!-D60</f>
        <v>#REF!</v>
      </c>
      <c r="Q60" s="43">
        <f>538329.084</f>
        <v>538329.08400000003</v>
      </c>
      <c r="R60" s="48">
        <f t="shared" si="1"/>
        <v>-75741.915999999968</v>
      </c>
    </row>
    <row r="61" spans="1:18" ht="31.5" customHeight="1" x14ac:dyDescent="0.25">
      <c r="A61" s="44" t="s">
        <v>56</v>
      </c>
      <c r="B61" s="77">
        <v>47527</v>
      </c>
      <c r="C61" s="77">
        <v>13193</v>
      </c>
      <c r="D61" s="15">
        <f t="shared" si="2"/>
        <v>60720</v>
      </c>
      <c r="E61" s="36">
        <v>37019.972000000002</v>
      </c>
      <c r="F61" s="38">
        <v>0</v>
      </c>
      <c r="G61" s="37">
        <v>37019.972000000002</v>
      </c>
      <c r="H61" s="34"/>
      <c r="I61" s="34">
        <v>32850.993999999999</v>
      </c>
      <c r="J61" s="35"/>
      <c r="K61" s="39"/>
      <c r="L61" s="35"/>
      <c r="P61" s="46" t="e">
        <f>#REF!-D61</f>
        <v>#REF!</v>
      </c>
      <c r="Q61" s="43">
        <v>47882.9</v>
      </c>
      <c r="R61" s="48">
        <f t="shared" si="1"/>
        <v>-12837.099999999999</v>
      </c>
    </row>
    <row r="62" spans="1:18" ht="31.5" x14ac:dyDescent="0.25">
      <c r="A62" s="44" t="s">
        <v>85</v>
      </c>
      <c r="B62" s="77">
        <v>28598</v>
      </c>
      <c r="C62" s="77">
        <v>3182</v>
      </c>
      <c r="D62" s="15">
        <f t="shared" si="2"/>
        <v>31780</v>
      </c>
      <c r="E62" s="36">
        <v>221657.41800000001</v>
      </c>
      <c r="F62" s="38">
        <v>0</v>
      </c>
      <c r="G62" s="37">
        <v>221657.41800000001</v>
      </c>
      <c r="H62" s="33">
        <v>624.322</v>
      </c>
      <c r="I62" s="34">
        <v>187020.65299999999</v>
      </c>
      <c r="J62" s="35"/>
      <c r="K62" s="39"/>
      <c r="L62" s="35"/>
      <c r="P62" s="46" t="e">
        <f>#REF!-D62</f>
        <v>#REF!</v>
      </c>
      <c r="Q62" s="43">
        <v>36190.050000000003</v>
      </c>
      <c r="R62" s="48">
        <f t="shared" si="1"/>
        <v>4410.0500000000029</v>
      </c>
    </row>
    <row r="63" spans="1:18" ht="31.5" x14ac:dyDescent="0.25">
      <c r="A63" s="44" t="s">
        <v>57</v>
      </c>
      <c r="B63" s="77">
        <v>347553</v>
      </c>
      <c r="C63" s="77">
        <v>194242</v>
      </c>
      <c r="D63" s="15">
        <f t="shared" si="2"/>
        <v>541795</v>
      </c>
      <c r="E63" s="36">
        <v>7318963.1560000004</v>
      </c>
      <c r="F63" s="38">
        <v>0</v>
      </c>
      <c r="G63" s="37">
        <v>7318963.1560000004</v>
      </c>
      <c r="H63" s="33">
        <v>1024245.361</v>
      </c>
      <c r="I63" s="34">
        <v>5059621.602</v>
      </c>
      <c r="J63" s="34">
        <v>703149.19394000003</v>
      </c>
      <c r="K63" s="40">
        <v>400000</v>
      </c>
      <c r="L63" s="35"/>
      <c r="P63" s="46" t="e">
        <f>#REF!-D63</f>
        <v>#REF!</v>
      </c>
      <c r="Q63" s="43">
        <v>318683.821</v>
      </c>
      <c r="R63" s="48">
        <f t="shared" si="1"/>
        <v>-223111.179</v>
      </c>
    </row>
    <row r="64" spans="1:18" ht="31.5" x14ac:dyDescent="0.25">
      <c r="A64" s="44" t="s">
        <v>58</v>
      </c>
      <c r="B64" s="77">
        <v>6234631</v>
      </c>
      <c r="C64" s="77">
        <v>3490874</v>
      </c>
      <c r="D64" s="15">
        <f t="shared" si="2"/>
        <v>9725505</v>
      </c>
      <c r="E64" s="36">
        <v>1885129.767</v>
      </c>
      <c r="F64" s="38">
        <v>0</v>
      </c>
      <c r="G64" s="37">
        <v>1885129.767</v>
      </c>
      <c r="H64" s="33">
        <v>1153507</v>
      </c>
      <c r="I64" s="34">
        <v>534373.04599999997</v>
      </c>
      <c r="J64" s="34"/>
      <c r="K64" s="40"/>
      <c r="L64" s="35"/>
      <c r="P64" s="46" t="e">
        <f>#REF!-D64</f>
        <v>#REF!</v>
      </c>
      <c r="Q64" s="43">
        <v>9040719.1510000005</v>
      </c>
      <c r="R64" s="48">
        <f t="shared" si="1"/>
        <v>-684785.84899999946</v>
      </c>
    </row>
    <row r="65" spans="1:18" ht="31.5" x14ac:dyDescent="0.25">
      <c r="A65" s="44" t="s">
        <v>59</v>
      </c>
      <c r="B65" s="77">
        <v>771785</v>
      </c>
      <c r="C65" s="77">
        <v>101223</v>
      </c>
      <c r="D65" s="15">
        <f t="shared" si="2"/>
        <v>873008</v>
      </c>
      <c r="E65" s="36">
        <v>191257</v>
      </c>
      <c r="F65" s="38">
        <v>0</v>
      </c>
      <c r="G65" s="37">
        <v>191257</v>
      </c>
      <c r="H65" s="33">
        <v>156451</v>
      </c>
      <c r="I65" s="34">
        <v>31521.883000000002</v>
      </c>
      <c r="J65" s="34"/>
      <c r="K65" s="40"/>
      <c r="L65" s="35"/>
      <c r="P65" s="46" t="e">
        <f>#REF!-D65</f>
        <v>#REF!</v>
      </c>
      <c r="Q65" s="43">
        <f>1704357.25-50000</f>
        <v>1654357.25</v>
      </c>
      <c r="R65" s="48">
        <f t="shared" si="1"/>
        <v>781349.25</v>
      </c>
    </row>
    <row r="66" spans="1:18" ht="31.5" x14ac:dyDescent="0.25">
      <c r="A66" s="44" t="s">
        <v>88</v>
      </c>
      <c r="B66" s="77">
        <v>169752</v>
      </c>
      <c r="C66" s="77">
        <v>38038</v>
      </c>
      <c r="D66" s="15">
        <f t="shared" si="2"/>
        <v>207790</v>
      </c>
      <c r="E66" s="36">
        <v>6118152.0810000002</v>
      </c>
      <c r="F66" s="38">
        <v>0</v>
      </c>
      <c r="G66" s="37">
        <v>6118152.0810000002</v>
      </c>
      <c r="H66" s="34"/>
      <c r="I66" s="34">
        <v>5557495.3830000004</v>
      </c>
      <c r="J66" s="34"/>
      <c r="K66" s="40">
        <v>143991.38</v>
      </c>
      <c r="L66" s="35"/>
      <c r="P66" s="46" t="e">
        <f>#REF!-D66</f>
        <v>#REF!</v>
      </c>
      <c r="Q66" s="43">
        <f>273428.826</f>
        <v>273428.826</v>
      </c>
      <c r="R66" s="48">
        <f t="shared" si="1"/>
        <v>65638.826000000001</v>
      </c>
    </row>
    <row r="67" spans="1:18" ht="47.25" x14ac:dyDescent="0.25">
      <c r="A67" s="44" t="s">
        <v>60</v>
      </c>
      <c r="B67" s="77">
        <v>5157664</v>
      </c>
      <c r="C67" s="77">
        <v>1566100</v>
      </c>
      <c r="D67" s="15">
        <f t="shared" si="2"/>
        <v>6723764</v>
      </c>
      <c r="E67" s="36">
        <v>195482.08600000001</v>
      </c>
      <c r="F67" s="38">
        <v>0</v>
      </c>
      <c r="G67" s="37">
        <v>195482.08600000001</v>
      </c>
      <c r="H67" s="34"/>
      <c r="I67" s="34">
        <v>162865.94500000001</v>
      </c>
      <c r="J67" s="34"/>
      <c r="K67" s="40"/>
      <c r="L67" s="35"/>
      <c r="P67" s="46" t="e">
        <f>#REF!-D67</f>
        <v>#REF!</v>
      </c>
      <c r="Q67" s="43">
        <v>6791970.2549999999</v>
      </c>
      <c r="R67" s="48">
        <f t="shared" si="1"/>
        <v>68206.254999999888</v>
      </c>
    </row>
    <row r="68" spans="1:18" ht="31.5" x14ac:dyDescent="0.25">
      <c r="A68" s="44" t="s">
        <v>111</v>
      </c>
      <c r="B68" s="77">
        <v>60027</v>
      </c>
      <c r="C68" s="77">
        <v>23894</v>
      </c>
      <c r="D68" s="15">
        <f t="shared" si="2"/>
        <v>83921</v>
      </c>
      <c r="E68" s="36">
        <v>4051.779</v>
      </c>
      <c r="F68" s="38">
        <v>0</v>
      </c>
      <c r="G68" s="37">
        <v>4051.779</v>
      </c>
      <c r="H68" s="34"/>
      <c r="I68" s="34">
        <v>2099.5619999999999</v>
      </c>
      <c r="J68" s="34"/>
      <c r="K68" s="40"/>
      <c r="L68" s="35"/>
      <c r="P68" s="46" t="e">
        <f>#REF!-D68</f>
        <v>#REF!</v>
      </c>
      <c r="Q68" s="43">
        <v>223725.29500000001</v>
      </c>
      <c r="R68" s="48">
        <f t="shared" si="1"/>
        <v>139804.29500000001</v>
      </c>
    </row>
    <row r="69" spans="1:18" ht="33.75" customHeight="1" x14ac:dyDescent="0.25">
      <c r="A69" s="44" t="s">
        <v>86</v>
      </c>
      <c r="B69" s="77">
        <v>1927</v>
      </c>
      <c r="C69" s="77">
        <v>2353</v>
      </c>
      <c r="D69" s="15">
        <f t="shared" si="2"/>
        <v>4280</v>
      </c>
      <c r="E69" s="36">
        <v>944133.24399999995</v>
      </c>
      <c r="F69" s="38">
        <v>0</v>
      </c>
      <c r="G69" s="37">
        <v>944133.24399999995</v>
      </c>
      <c r="H69" s="33">
        <v>202483.30600000001</v>
      </c>
      <c r="I69" s="34">
        <v>545682.429</v>
      </c>
      <c r="J69" s="34"/>
      <c r="K69" s="40"/>
      <c r="L69" s="35">
        <v>150000</v>
      </c>
      <c r="P69" s="46" t="e">
        <f>#REF!-D69</f>
        <v>#REF!</v>
      </c>
      <c r="Q69" s="43">
        <v>6269.9309999999996</v>
      </c>
      <c r="R69" s="48">
        <f t="shared" si="1"/>
        <v>1989.9309999999996</v>
      </c>
    </row>
    <row r="70" spans="1:18" ht="31.5" x14ac:dyDescent="0.25">
      <c r="A70" s="44" t="s">
        <v>87</v>
      </c>
      <c r="B70" s="77">
        <v>68295</v>
      </c>
      <c r="C70" s="77">
        <v>95908</v>
      </c>
      <c r="D70" s="15">
        <f t="shared" si="2"/>
        <v>164203</v>
      </c>
      <c r="E70" s="37"/>
      <c r="F70" s="38"/>
      <c r="G70" s="37"/>
      <c r="H70" s="37"/>
      <c r="I70" s="37"/>
      <c r="J70" s="37"/>
      <c r="K70" s="40"/>
      <c r="L70" s="35"/>
      <c r="P70" s="46" t="e">
        <f>#REF!-D70</f>
        <v>#REF!</v>
      </c>
      <c r="Q70" s="43">
        <v>205677.27799999999</v>
      </c>
      <c r="R70" s="48">
        <f t="shared" si="1"/>
        <v>41474.277999999991</v>
      </c>
    </row>
    <row r="71" spans="1:18" ht="31.5" x14ac:dyDescent="0.25">
      <c r="A71" s="44" t="s">
        <v>112</v>
      </c>
      <c r="B71" s="77">
        <v>19850</v>
      </c>
      <c r="C71" s="77">
        <v>14385</v>
      </c>
      <c r="D71" s="15">
        <f t="shared" si="2"/>
        <v>34235</v>
      </c>
      <c r="E71" s="37"/>
      <c r="F71" s="38"/>
      <c r="G71" s="37"/>
      <c r="H71" s="37"/>
      <c r="I71" s="37"/>
      <c r="J71" s="37"/>
      <c r="K71" s="40"/>
      <c r="L71" s="35"/>
      <c r="P71" s="46"/>
      <c r="Q71" s="43"/>
      <c r="R71" s="48"/>
    </row>
    <row r="72" spans="1:18" ht="31.5" x14ac:dyDescent="0.25">
      <c r="A72" s="44" t="s">
        <v>113</v>
      </c>
      <c r="B72" s="77">
        <v>376179</v>
      </c>
      <c r="C72" s="77">
        <v>183060</v>
      </c>
      <c r="D72" s="15">
        <f t="shared" si="2"/>
        <v>559239</v>
      </c>
      <c r="E72" s="37"/>
      <c r="F72" s="38"/>
      <c r="G72" s="37"/>
      <c r="H72" s="37"/>
      <c r="I72" s="37"/>
      <c r="J72" s="37"/>
      <c r="K72" s="40"/>
      <c r="L72" s="35"/>
      <c r="P72" s="46"/>
      <c r="Q72" s="43"/>
      <c r="R72" s="48"/>
    </row>
    <row r="73" spans="1:18" ht="37.5" x14ac:dyDescent="0.2">
      <c r="A73" s="19" t="s">
        <v>104</v>
      </c>
      <c r="B73" s="19"/>
      <c r="C73" s="19"/>
      <c r="D73" s="31">
        <f>D44-D45</f>
        <v>-5592102.140200004</v>
      </c>
      <c r="E73" s="31" t="e">
        <f>#REF!-E45</f>
        <v>#REF!</v>
      </c>
      <c r="F73" s="31" t="e">
        <f>#REF!-F45</f>
        <v>#REF!</v>
      </c>
      <c r="G73" s="31" t="e">
        <f>#REF!-G45</f>
        <v>#REF!</v>
      </c>
      <c r="H73" s="31" t="e">
        <f>#REF!-H45</f>
        <v>#REF!</v>
      </c>
      <c r="I73" s="31" t="e">
        <f>#REF!-I45</f>
        <v>#REF!</v>
      </c>
      <c r="J73" s="31" t="e">
        <f>#REF!-J45</f>
        <v>#REF!</v>
      </c>
      <c r="K73" s="31" t="e">
        <f>#REF!-K45</f>
        <v>#REF!</v>
      </c>
      <c r="L73" s="31" t="e">
        <f>#REF!-L45</f>
        <v>#REF!</v>
      </c>
      <c r="M73" s="31" t="e">
        <f>#REF!-M45</f>
        <v>#REF!</v>
      </c>
      <c r="N73" s="31" t="e">
        <f>#REF!-N45</f>
        <v>#REF!</v>
      </c>
      <c r="O73" s="31" t="e">
        <f>#REF!-O45</f>
        <v>#REF!</v>
      </c>
      <c r="P73" s="31" t="e">
        <f>#REF!-P45</f>
        <v>#REF!</v>
      </c>
      <c r="Q73" s="50" t="e">
        <f>#REF!-Q45</f>
        <v>#REF!</v>
      </c>
      <c r="R73" s="31" t="e">
        <f>#REF!-R45</f>
        <v>#REF!</v>
      </c>
    </row>
    <row r="74" spans="1:18" hidden="1" x14ac:dyDescent="0.2">
      <c r="A74" s="117" t="s">
        <v>12</v>
      </c>
      <c r="B74" s="118"/>
      <c r="C74" s="118"/>
      <c r="D74" s="118"/>
    </row>
    <row r="75" spans="1:18" hidden="1" x14ac:dyDescent="0.2">
      <c r="A75" s="7" t="s">
        <v>7</v>
      </c>
      <c r="B75" s="54"/>
      <c r="C75" s="54"/>
      <c r="D75" s="7"/>
    </row>
    <row r="76" spans="1:18" ht="15.75" hidden="1" x14ac:dyDescent="0.2">
      <c r="A76" s="10" t="s">
        <v>13</v>
      </c>
      <c r="B76" s="10"/>
      <c r="C76" s="10"/>
      <c r="D76" s="9">
        <v>3074710</v>
      </c>
    </row>
    <row r="77" spans="1:18" ht="15.75" hidden="1" x14ac:dyDescent="0.2">
      <c r="A77" s="10" t="s">
        <v>14</v>
      </c>
      <c r="B77" s="10"/>
      <c r="C77" s="10"/>
      <c r="D77" s="9">
        <v>16973</v>
      </c>
    </row>
    <row r="78" spans="1:18" ht="15.75" hidden="1" x14ac:dyDescent="0.2">
      <c r="A78" s="10" t="s">
        <v>15</v>
      </c>
      <c r="B78" s="10"/>
      <c r="C78" s="10"/>
      <c r="D78" s="9">
        <v>1110906</v>
      </c>
    </row>
    <row r="79" spans="1:18" ht="15.75" hidden="1" x14ac:dyDescent="0.2">
      <c r="A79" s="10" t="s">
        <v>16</v>
      </c>
      <c r="B79" s="10"/>
      <c r="C79" s="10"/>
      <c r="D79" s="9">
        <v>6773152</v>
      </c>
      <c r="H79" s="32"/>
    </row>
    <row r="80" spans="1:18" ht="15.75" hidden="1" x14ac:dyDescent="0.2">
      <c r="A80" s="10" t="s">
        <v>17</v>
      </c>
      <c r="B80" s="10"/>
      <c r="C80" s="10"/>
      <c r="D80" s="9">
        <v>686823</v>
      </c>
      <c r="H80" s="32"/>
    </row>
    <row r="81" spans="1:11" ht="15.75" hidden="1" x14ac:dyDescent="0.2">
      <c r="A81" s="10" t="s">
        <v>18</v>
      </c>
      <c r="B81" s="10"/>
      <c r="C81" s="10"/>
      <c r="D81" s="9">
        <v>43210</v>
      </c>
      <c r="H81" s="32"/>
    </row>
    <row r="82" spans="1:11" ht="15.75" hidden="1" x14ac:dyDescent="0.2">
      <c r="A82" s="10" t="s">
        <v>19</v>
      </c>
      <c r="B82" s="10"/>
      <c r="C82" s="10"/>
      <c r="D82" s="9">
        <v>1941121</v>
      </c>
    </row>
    <row r="83" spans="1:11" ht="15.75" hidden="1" x14ac:dyDescent="0.2">
      <c r="A83" s="10" t="s">
        <v>20</v>
      </c>
      <c r="B83" s="10"/>
      <c r="C83" s="10"/>
      <c r="D83" s="9">
        <v>1678988</v>
      </c>
    </row>
    <row r="84" spans="1:11" ht="15.75" hidden="1" x14ac:dyDescent="0.2">
      <c r="A84" s="10" t="s">
        <v>21</v>
      </c>
      <c r="B84" s="10"/>
      <c r="C84" s="10"/>
      <c r="D84" s="9">
        <v>3030472</v>
      </c>
    </row>
    <row r="85" spans="1:11" ht="15.75" hidden="1" x14ac:dyDescent="0.2">
      <c r="A85" s="10" t="s">
        <v>22</v>
      </c>
      <c r="B85" s="10"/>
      <c r="C85" s="10"/>
      <c r="D85" s="9">
        <v>2200264.84</v>
      </c>
    </row>
    <row r="86" spans="1:11" ht="15.75" hidden="1" x14ac:dyDescent="0.2">
      <c r="A86" s="10" t="s">
        <v>23</v>
      </c>
      <c r="B86" s="10"/>
      <c r="C86" s="10"/>
      <c r="D86" s="9">
        <v>21330984</v>
      </c>
    </row>
    <row r="87" spans="1:11" ht="31.5" hidden="1" x14ac:dyDescent="0.25">
      <c r="A87" s="10" t="s">
        <v>10</v>
      </c>
      <c r="B87" s="10"/>
      <c r="C87" s="10"/>
      <c r="D87" s="12"/>
    </row>
    <row r="88" spans="1:11" ht="15.75" hidden="1" x14ac:dyDescent="0.2">
      <c r="A88" s="8" t="s">
        <v>24</v>
      </c>
      <c r="B88" s="8"/>
      <c r="C88" s="8"/>
      <c r="D88" s="15">
        <v>41887604</v>
      </c>
    </row>
    <row r="89" spans="1:11" ht="15.75" hidden="1" x14ac:dyDescent="0.2">
      <c r="A89" s="8" t="s">
        <v>25</v>
      </c>
      <c r="B89" s="8"/>
      <c r="C89" s="8"/>
      <c r="D89" s="15" t="e">
        <v>#REF!</v>
      </c>
    </row>
    <row r="90" spans="1:11" ht="15.75" hidden="1" x14ac:dyDescent="0.2">
      <c r="A90" s="109"/>
      <c r="B90" s="109"/>
      <c r="C90" s="109"/>
      <c r="D90" s="109"/>
    </row>
    <row r="91" spans="1:11" ht="15.75" hidden="1" x14ac:dyDescent="0.2">
      <c r="A91" s="16"/>
      <c r="B91" s="53"/>
      <c r="C91" s="53"/>
      <c r="D91" s="23" t="e">
        <v>#REF!</v>
      </c>
    </row>
    <row r="92" spans="1:11" hidden="1" x14ac:dyDescent="0.2"/>
    <row r="93" spans="1:11" hidden="1" x14ac:dyDescent="0.2">
      <c r="D93" s="24">
        <v>12296358</v>
      </c>
    </row>
    <row r="94" spans="1:11" hidden="1" x14ac:dyDescent="0.2">
      <c r="D94" s="25" t="e">
        <v>#REF!</v>
      </c>
    </row>
    <row r="95" spans="1:11" hidden="1" x14ac:dyDescent="0.2"/>
    <row r="96" spans="1:11" ht="15.75" hidden="1" x14ac:dyDescent="0.2">
      <c r="D96" s="26" t="s">
        <v>92</v>
      </c>
      <c r="E96" s="37">
        <v>3028953.477</v>
      </c>
      <c r="F96" s="37"/>
      <c r="G96" s="37"/>
      <c r="H96" s="33">
        <v>174701.489</v>
      </c>
      <c r="I96" s="37">
        <v>2482240.7880000002</v>
      </c>
      <c r="J96" s="37"/>
      <c r="K96" s="37">
        <v>249383.5</v>
      </c>
    </row>
    <row r="97" spans="4:17" hidden="1" x14ac:dyDescent="0.2">
      <c r="D97" s="1"/>
    </row>
    <row r="98" spans="4:17" hidden="1" x14ac:dyDescent="0.2">
      <c r="D98" s="25"/>
    </row>
    <row r="104" spans="4:17" x14ac:dyDescent="0.2">
      <c r="Q104" s="51"/>
    </row>
  </sheetData>
  <mergeCells count="8">
    <mergeCell ref="H45:K45"/>
    <mergeCell ref="A74:D74"/>
    <mergeCell ref="A90:D90"/>
    <mergeCell ref="A1:D1"/>
    <mergeCell ref="A4:A5"/>
    <mergeCell ref="D4:D5"/>
    <mergeCell ref="B4:B5"/>
    <mergeCell ref="C4:C5"/>
  </mergeCells>
  <printOptions horizontalCentered="1"/>
  <pageMargins left="0.78740157480314965" right="0.39370078740157483" top="0.78740157480314965" bottom="0.15748031496062992" header="0.15748031496062992" footer="0.15748031496062992"/>
  <pageSetup paperSize="9" scale="66" fitToHeight="0" orientation="portrait" r:id="rId1"/>
  <headerFooter differentFirst="1">
    <oddHeader>&amp;C&amp;"Times New Roman,обычный"&amp;14&amp;P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view="pageBreakPreview" zoomScaleNormal="100" zoomScaleSheetLayoutView="100" workbookViewId="0">
      <pane ySplit="5" topLeftCell="A38" activePane="bottomLeft" state="frozen"/>
      <selection activeCell="B34" sqref="B34"/>
      <selection pane="bottomLeft" activeCell="B34" sqref="B34"/>
    </sheetView>
  </sheetViews>
  <sheetFormatPr defaultColWidth="9.140625" defaultRowHeight="12.75" x14ac:dyDescent="0.2"/>
  <cols>
    <col min="1" max="1" width="68.42578125" style="17" customWidth="1"/>
    <col min="2" max="2" width="18.5703125" style="17" customWidth="1"/>
    <col min="3" max="3" width="19.42578125" style="72" customWidth="1"/>
    <col min="4" max="5" width="20.7109375" style="72" customWidth="1"/>
    <col min="6" max="6" width="20.28515625" style="72" bestFit="1" customWidth="1"/>
    <col min="7" max="8" width="9.140625" style="1"/>
    <col min="9" max="9" width="11" style="1" bestFit="1" customWidth="1"/>
    <col min="10" max="12" width="9.140625" style="1"/>
    <col min="13" max="13" width="11" style="1" bestFit="1" customWidth="1"/>
    <col min="14" max="16384" width="9.140625" style="1"/>
  </cols>
  <sheetData>
    <row r="1" spans="1:6" ht="65.25" customHeight="1" x14ac:dyDescent="0.2">
      <c r="A1" s="110" t="s">
        <v>108</v>
      </c>
      <c r="B1" s="110"/>
    </row>
    <row r="2" spans="1:6" s="3" customFormat="1" ht="14.25" x14ac:dyDescent="0.2">
      <c r="A2" s="2"/>
      <c r="B2" s="2"/>
      <c r="C2" s="84"/>
      <c r="D2" s="84"/>
      <c r="E2" s="84"/>
      <c r="F2" s="84"/>
    </row>
    <row r="3" spans="1:6" ht="15" x14ac:dyDescent="0.2">
      <c r="A3" s="4"/>
      <c r="B3" s="52" t="s">
        <v>0</v>
      </c>
    </row>
    <row r="4" spans="1:6" ht="15.75" customHeight="1" x14ac:dyDescent="0.2">
      <c r="A4" s="111" t="s">
        <v>1</v>
      </c>
      <c r="B4" s="121" t="s">
        <v>5</v>
      </c>
    </row>
    <row r="5" spans="1:6" ht="23.25" customHeight="1" x14ac:dyDescent="0.2">
      <c r="A5" s="111"/>
      <c r="B5" s="121"/>
    </row>
    <row r="6" spans="1:6" s="72" customFormat="1" ht="15.75" x14ac:dyDescent="0.2">
      <c r="A6" s="70" t="s">
        <v>105</v>
      </c>
      <c r="B6" s="71">
        <v>56056411.399999999</v>
      </c>
    </row>
    <row r="7" spans="1:6" s="65" customFormat="1" ht="15.75" x14ac:dyDescent="0.25">
      <c r="A7" s="79" t="s">
        <v>61</v>
      </c>
      <c r="B7" s="43">
        <f>SUM(B8:B9)</f>
        <v>33829300</v>
      </c>
      <c r="C7" s="72"/>
      <c r="D7" s="72"/>
      <c r="E7" s="72"/>
      <c r="F7" s="72"/>
    </row>
    <row r="8" spans="1:6" s="65" customFormat="1" ht="31.5" x14ac:dyDescent="0.25">
      <c r="A8" s="80" t="s">
        <v>62</v>
      </c>
      <c r="B8" s="81">
        <v>16260300</v>
      </c>
      <c r="C8" s="72"/>
      <c r="D8" s="72"/>
      <c r="E8" s="72"/>
      <c r="F8" s="72"/>
    </row>
    <row r="9" spans="1:6" s="65" customFormat="1" ht="15.75" x14ac:dyDescent="0.25">
      <c r="A9" s="82" t="s">
        <v>63</v>
      </c>
      <c r="B9" s="81">
        <v>17569000</v>
      </c>
      <c r="C9" s="72"/>
      <c r="D9" s="72"/>
      <c r="E9" s="72"/>
      <c r="F9" s="72"/>
    </row>
    <row r="10" spans="1:6" s="65" customFormat="1" ht="31.5" x14ac:dyDescent="0.25">
      <c r="A10" s="79" t="s">
        <v>64</v>
      </c>
      <c r="B10" s="43">
        <f>B11</f>
        <v>11494304.1</v>
      </c>
      <c r="C10" s="72"/>
      <c r="D10" s="72"/>
      <c r="E10" s="72"/>
      <c r="F10" s="72"/>
    </row>
    <row r="11" spans="1:6" s="65" customFormat="1" ht="31.5" x14ac:dyDescent="0.25">
      <c r="A11" s="82" t="s">
        <v>65</v>
      </c>
      <c r="B11" s="81">
        <v>11494304.1</v>
      </c>
      <c r="C11" s="72"/>
      <c r="D11" s="72"/>
      <c r="E11" s="72"/>
      <c r="F11" s="72"/>
    </row>
    <row r="12" spans="1:6" s="65" customFormat="1" ht="15.75" x14ac:dyDescent="0.25">
      <c r="A12" s="79" t="s">
        <v>66</v>
      </c>
      <c r="B12" s="43">
        <v>3200824.66</v>
      </c>
      <c r="C12" s="72"/>
      <c r="D12" s="72"/>
      <c r="E12" s="72"/>
      <c r="F12" s="72"/>
    </row>
    <row r="13" spans="1:6" s="65" customFormat="1" ht="31.5" x14ac:dyDescent="0.25">
      <c r="A13" s="82" t="s">
        <v>67</v>
      </c>
      <c r="B13" s="81">
        <v>3200000</v>
      </c>
      <c r="C13" s="72"/>
      <c r="D13" s="72"/>
      <c r="E13" s="72"/>
      <c r="F13" s="72"/>
    </row>
    <row r="14" spans="1:6" s="65" customFormat="1" ht="15.75" x14ac:dyDescent="0.25">
      <c r="A14" s="79" t="s">
        <v>68</v>
      </c>
      <c r="B14" s="43">
        <f>SUM(B15:B17)</f>
        <v>6530331</v>
      </c>
      <c r="C14" s="72"/>
      <c r="D14" s="72"/>
      <c r="E14" s="72"/>
      <c r="F14" s="72"/>
    </row>
    <row r="15" spans="1:6" s="65" customFormat="1" ht="15.75" x14ac:dyDescent="0.25">
      <c r="A15" s="82" t="s">
        <v>37</v>
      </c>
      <c r="B15" s="81">
        <v>5167000</v>
      </c>
      <c r="C15" s="72"/>
      <c r="D15" s="72"/>
      <c r="E15" s="72"/>
      <c r="F15" s="72"/>
    </row>
    <row r="16" spans="1:6" s="65" customFormat="1" ht="15.75" x14ac:dyDescent="0.25">
      <c r="A16" s="82" t="s">
        <v>38</v>
      </c>
      <c r="B16" s="81">
        <v>1359600</v>
      </c>
      <c r="C16" s="72"/>
      <c r="D16" s="72"/>
      <c r="E16" s="72"/>
      <c r="F16" s="72"/>
    </row>
    <row r="17" spans="1:6" s="65" customFormat="1" ht="15.75" x14ac:dyDescent="0.25">
      <c r="A17" s="82" t="s">
        <v>39</v>
      </c>
      <c r="B17" s="81">
        <v>3731</v>
      </c>
      <c r="C17" s="72"/>
      <c r="D17" s="72"/>
      <c r="E17" s="72"/>
      <c r="F17" s="72"/>
    </row>
    <row r="18" spans="1:6" s="65" customFormat="1" ht="31.5" x14ac:dyDescent="0.25">
      <c r="A18" s="79" t="s">
        <v>69</v>
      </c>
      <c r="B18" s="43">
        <f>B19+B20</f>
        <v>13940</v>
      </c>
      <c r="C18" s="72"/>
      <c r="D18" s="72"/>
      <c r="E18" s="72"/>
      <c r="F18" s="72"/>
    </row>
    <row r="19" spans="1:6" s="65" customFormat="1" ht="15.75" x14ac:dyDescent="0.25">
      <c r="A19" s="82" t="s">
        <v>96</v>
      </c>
      <c r="B19" s="81">
        <v>8839</v>
      </c>
      <c r="C19" s="72"/>
      <c r="D19" s="72"/>
      <c r="E19" s="72"/>
      <c r="F19" s="72"/>
    </row>
    <row r="20" spans="1:6" s="65" customFormat="1" ht="31.5" x14ac:dyDescent="0.25">
      <c r="A20" s="82" t="s">
        <v>106</v>
      </c>
      <c r="B20" s="81">
        <v>5101</v>
      </c>
      <c r="C20" s="72"/>
      <c r="D20" s="72"/>
      <c r="E20" s="72"/>
      <c r="F20" s="72"/>
    </row>
    <row r="21" spans="1:6" s="65" customFormat="1" ht="15.75" x14ac:dyDescent="0.25">
      <c r="A21" s="79" t="s">
        <v>40</v>
      </c>
      <c r="B21" s="43">
        <v>199491.8</v>
      </c>
      <c r="C21" s="72"/>
      <c r="D21" s="72"/>
      <c r="E21" s="72"/>
      <c r="F21" s="72"/>
    </row>
    <row r="22" spans="1:6" s="65" customFormat="1" ht="33" customHeight="1" x14ac:dyDescent="0.25">
      <c r="A22" s="79" t="s">
        <v>107</v>
      </c>
      <c r="B22" s="43">
        <v>58446.5</v>
      </c>
      <c r="C22" s="72"/>
      <c r="D22" s="72"/>
      <c r="E22" s="72"/>
      <c r="F22" s="72"/>
    </row>
    <row r="23" spans="1:6" s="65" customFormat="1" ht="48" customHeight="1" x14ac:dyDescent="0.25">
      <c r="A23" s="82" t="s">
        <v>70</v>
      </c>
      <c r="B23" s="81">
        <v>9567</v>
      </c>
      <c r="C23" s="72"/>
      <c r="D23" s="72"/>
      <c r="E23" s="72"/>
      <c r="F23" s="72"/>
    </row>
    <row r="24" spans="1:6" s="65" customFormat="1" ht="32.25" customHeight="1" x14ac:dyDescent="0.25">
      <c r="A24" s="82" t="s">
        <v>71</v>
      </c>
      <c r="B24" s="81">
        <v>9210.6</v>
      </c>
      <c r="C24" s="72"/>
      <c r="D24" s="72"/>
      <c r="E24" s="72"/>
      <c r="F24" s="72"/>
    </row>
    <row r="25" spans="1:6" s="65" customFormat="1" ht="78.75" x14ac:dyDescent="0.25">
      <c r="A25" s="80" t="s">
        <v>72</v>
      </c>
      <c r="B25" s="81">
        <v>8149.5</v>
      </c>
      <c r="C25" s="72"/>
      <c r="D25" s="72"/>
      <c r="E25" s="72"/>
      <c r="F25" s="72"/>
    </row>
    <row r="26" spans="1:6" s="65" customFormat="1" ht="78.75" x14ac:dyDescent="0.25">
      <c r="A26" s="80" t="s">
        <v>73</v>
      </c>
      <c r="B26" s="81">
        <v>2115</v>
      </c>
      <c r="C26" s="72"/>
      <c r="D26" s="72"/>
      <c r="E26" s="72"/>
      <c r="F26" s="72"/>
    </row>
    <row r="27" spans="1:6" s="65" customFormat="1" ht="31.5" customHeight="1" x14ac:dyDescent="0.25">
      <c r="A27" s="80" t="s">
        <v>102</v>
      </c>
      <c r="B27" s="81">
        <v>24045.599999999999</v>
      </c>
      <c r="C27" s="72"/>
      <c r="D27" s="72"/>
      <c r="E27" s="72"/>
      <c r="F27" s="72"/>
    </row>
    <row r="28" spans="1:6" s="65" customFormat="1" ht="18" customHeight="1" x14ac:dyDescent="0.25">
      <c r="A28" s="82" t="s">
        <v>74</v>
      </c>
      <c r="B28" s="81">
        <v>1054</v>
      </c>
      <c r="C28" s="72"/>
      <c r="D28" s="72"/>
      <c r="E28" s="72"/>
      <c r="F28" s="72"/>
    </row>
    <row r="29" spans="1:6" s="65" customFormat="1" ht="15.75" x14ac:dyDescent="0.25">
      <c r="A29" s="79" t="s">
        <v>75</v>
      </c>
      <c r="B29" s="43">
        <f>SUM(B30:B32)</f>
        <v>114076.6</v>
      </c>
      <c r="C29" s="72"/>
      <c r="D29" s="72"/>
      <c r="E29" s="72"/>
      <c r="F29" s="72"/>
    </row>
    <row r="30" spans="1:6" s="65" customFormat="1" ht="15.75" x14ac:dyDescent="0.25">
      <c r="A30" s="82" t="s">
        <v>41</v>
      </c>
      <c r="B30" s="81">
        <v>42568</v>
      </c>
      <c r="C30" s="72"/>
      <c r="D30" s="72"/>
      <c r="E30" s="72"/>
      <c r="F30" s="72"/>
    </row>
    <row r="31" spans="1:6" s="65" customFormat="1" ht="15.75" x14ac:dyDescent="0.25">
      <c r="A31" s="82" t="s">
        <v>42</v>
      </c>
      <c r="B31" s="81">
        <v>10053.6</v>
      </c>
      <c r="C31" s="72"/>
      <c r="D31" s="72"/>
      <c r="E31" s="72"/>
      <c r="F31" s="72"/>
    </row>
    <row r="32" spans="1:6" s="65" customFormat="1" ht="15.75" x14ac:dyDescent="0.25">
      <c r="A32" s="82" t="s">
        <v>76</v>
      </c>
      <c r="B32" s="81">
        <v>61455</v>
      </c>
      <c r="C32" s="72"/>
      <c r="D32" s="72"/>
      <c r="E32" s="72"/>
      <c r="F32" s="72"/>
    </row>
    <row r="33" spans="1:13" s="65" customFormat="1" ht="31.5" x14ac:dyDescent="0.25">
      <c r="A33" s="83" t="s">
        <v>77</v>
      </c>
      <c r="B33" s="43">
        <v>57263.7</v>
      </c>
      <c r="C33" s="72"/>
      <c r="D33" s="72"/>
      <c r="E33" s="72"/>
      <c r="F33" s="72"/>
    </row>
    <row r="34" spans="1:13" s="65" customFormat="1" ht="15.75" x14ac:dyDescent="0.25">
      <c r="A34" s="83" t="s">
        <v>78</v>
      </c>
      <c r="B34" s="43">
        <v>6055</v>
      </c>
      <c r="C34" s="72"/>
      <c r="D34" s="72"/>
      <c r="E34" s="72"/>
      <c r="F34" s="72"/>
    </row>
    <row r="35" spans="1:13" s="65" customFormat="1" ht="15.75" x14ac:dyDescent="0.25">
      <c r="A35" s="79" t="s">
        <v>101</v>
      </c>
      <c r="B35" s="43">
        <v>800.7</v>
      </c>
      <c r="C35" s="72"/>
      <c r="D35" s="72"/>
      <c r="E35" s="72"/>
      <c r="F35" s="72"/>
    </row>
    <row r="36" spans="1:13" s="65" customFormat="1" ht="15.75" x14ac:dyDescent="0.25">
      <c r="A36" s="79" t="s">
        <v>43</v>
      </c>
      <c r="B36" s="43">
        <v>548750.69999999995</v>
      </c>
      <c r="C36" s="72"/>
      <c r="D36" s="72"/>
      <c r="E36" s="72"/>
      <c r="F36" s="72"/>
    </row>
    <row r="37" spans="1:13" s="65" customFormat="1" ht="15.75" x14ac:dyDescent="0.25">
      <c r="A37" s="79" t="s">
        <v>44</v>
      </c>
      <c r="B37" s="43">
        <f>B38</f>
        <v>2764.4</v>
      </c>
      <c r="C37" s="72"/>
      <c r="D37" s="72"/>
      <c r="E37" s="72"/>
      <c r="F37" s="72"/>
    </row>
    <row r="38" spans="1:13" s="65" customFormat="1" ht="20.25" customHeight="1" x14ac:dyDescent="0.25">
      <c r="A38" s="82" t="s">
        <v>79</v>
      </c>
      <c r="B38" s="81">
        <v>2764.4</v>
      </c>
      <c r="C38" s="72"/>
      <c r="D38" s="72"/>
      <c r="E38" s="72"/>
      <c r="F38" s="72"/>
    </row>
    <row r="39" spans="1:13" s="72" customFormat="1" ht="15.75" x14ac:dyDescent="0.2">
      <c r="A39" s="70" t="s">
        <v>114</v>
      </c>
      <c r="B39" s="71">
        <v>22959560.619399998</v>
      </c>
    </row>
    <row r="40" spans="1:13" ht="15.75" x14ac:dyDescent="0.2">
      <c r="A40" s="10" t="s">
        <v>80</v>
      </c>
      <c r="B40" s="78">
        <v>4621655.9000000004</v>
      </c>
      <c r="F40" s="90"/>
    </row>
    <row r="41" spans="1:13" ht="15.75" x14ac:dyDescent="0.2">
      <c r="A41" s="10" t="s">
        <v>81</v>
      </c>
      <c r="B41" s="78">
        <v>8920698.6760000009</v>
      </c>
    </row>
    <row r="42" spans="1:13" ht="15.75" x14ac:dyDescent="0.2">
      <c r="A42" s="10" t="s">
        <v>82</v>
      </c>
      <c r="B42" s="78">
        <v>4596249.8151900005</v>
      </c>
    </row>
    <row r="43" spans="1:13" ht="17.25" customHeight="1" x14ac:dyDescent="0.2">
      <c r="A43" s="10" t="s">
        <v>83</v>
      </c>
      <c r="B43" s="78">
        <v>4235413.6189999999</v>
      </c>
      <c r="C43" s="128" t="s">
        <v>115</v>
      </c>
      <c r="D43" s="129"/>
      <c r="E43" s="130"/>
      <c r="F43" s="126" t="s">
        <v>118</v>
      </c>
    </row>
    <row r="44" spans="1:13" ht="15.75" x14ac:dyDescent="0.2">
      <c r="A44" s="8" t="s">
        <v>26</v>
      </c>
      <c r="B44" s="42">
        <f>B6+B39</f>
        <v>79015972.019400001</v>
      </c>
      <c r="C44" s="85" t="s">
        <v>109</v>
      </c>
      <c r="D44" s="86" t="s">
        <v>116</v>
      </c>
      <c r="E44" s="85" t="s">
        <v>117</v>
      </c>
      <c r="F44" s="127"/>
    </row>
    <row r="45" spans="1:13" ht="15.75" customHeight="1" x14ac:dyDescent="0.2">
      <c r="A45" s="8" t="s">
        <v>27</v>
      </c>
      <c r="B45" s="15">
        <f>E45+F45</f>
        <v>83616711.316</v>
      </c>
      <c r="C45" s="71">
        <f>C46+2185627</f>
        <v>48411413</v>
      </c>
      <c r="D45" s="71">
        <f>D46+958950</f>
        <v>16908568</v>
      </c>
      <c r="E45" s="71">
        <f>C45+D45</f>
        <v>65319981</v>
      </c>
      <c r="F45" s="71">
        <f>F46+342066.213</f>
        <v>18296730.316</v>
      </c>
    </row>
    <row r="46" spans="1:13" s="61" customFormat="1" ht="15.75" customHeight="1" x14ac:dyDescent="0.25">
      <c r="A46" s="10" t="s">
        <v>84</v>
      </c>
      <c r="B46" s="15">
        <f>E46+F46</f>
        <v>80130068.103</v>
      </c>
      <c r="C46" s="71">
        <f>SUM(C47:C72)</f>
        <v>46225786</v>
      </c>
      <c r="D46" s="71">
        <f>SUM(D47:D72)</f>
        <v>15949618</v>
      </c>
      <c r="E46" s="71">
        <f>C46+D46</f>
        <v>62175404</v>
      </c>
      <c r="F46" s="71">
        <f>SUM(F47:F72)</f>
        <v>17954664.103</v>
      </c>
      <c r="I46" s="88"/>
      <c r="J46" s="88"/>
      <c r="M46" s="88"/>
    </row>
    <row r="47" spans="1:13" ht="31.5" x14ac:dyDescent="0.2">
      <c r="A47" s="44" t="s">
        <v>45</v>
      </c>
      <c r="B47" s="15">
        <f>E47+F47</f>
        <v>13940314.6</v>
      </c>
      <c r="C47" s="78">
        <v>8610667</v>
      </c>
      <c r="D47" s="78">
        <v>2170078</v>
      </c>
      <c r="E47" s="78">
        <f t="shared" ref="E47:E72" si="0">C47+D47</f>
        <v>10780745</v>
      </c>
      <c r="F47" s="78">
        <v>3159569.6</v>
      </c>
    </row>
    <row r="48" spans="1:13" ht="31.5" x14ac:dyDescent="0.2">
      <c r="A48" s="44" t="s">
        <v>46</v>
      </c>
      <c r="B48" s="15">
        <f t="shared" ref="B48:B72" si="1">E48+F48</f>
        <v>21272024.300999999</v>
      </c>
      <c r="C48" s="78">
        <v>14780696</v>
      </c>
      <c r="D48" s="78">
        <v>4946029</v>
      </c>
      <c r="E48" s="78">
        <f t="shared" si="0"/>
        <v>19726725</v>
      </c>
      <c r="F48" s="78">
        <v>1545299.301</v>
      </c>
    </row>
    <row r="49" spans="1:6" ht="31.5" x14ac:dyDescent="0.2">
      <c r="A49" s="44" t="s">
        <v>47</v>
      </c>
      <c r="B49" s="15">
        <f t="shared" si="1"/>
        <v>13754533.686999999</v>
      </c>
      <c r="C49" s="78">
        <v>6756240</v>
      </c>
      <c r="D49" s="78">
        <v>2312292</v>
      </c>
      <c r="E49" s="78">
        <f t="shared" si="0"/>
        <v>9068532</v>
      </c>
      <c r="F49" s="78">
        <v>4686001.6869999999</v>
      </c>
    </row>
    <row r="50" spans="1:6" ht="31.5" x14ac:dyDescent="0.2">
      <c r="A50" s="44" t="s">
        <v>48</v>
      </c>
      <c r="B50" s="15">
        <f t="shared" si="1"/>
        <v>34984.300000000003</v>
      </c>
      <c r="C50" s="78">
        <v>9583</v>
      </c>
      <c r="D50" s="78">
        <v>6049</v>
      </c>
      <c r="E50" s="78">
        <f t="shared" si="0"/>
        <v>15632</v>
      </c>
      <c r="F50" s="78">
        <v>19352.3</v>
      </c>
    </row>
    <row r="51" spans="1:6" ht="31.5" x14ac:dyDescent="0.2">
      <c r="A51" s="44" t="s">
        <v>49</v>
      </c>
      <c r="B51" s="15">
        <f t="shared" si="1"/>
        <v>1734547.2150000001</v>
      </c>
      <c r="C51" s="78">
        <v>434778</v>
      </c>
      <c r="D51" s="78">
        <v>163774</v>
      </c>
      <c r="E51" s="78">
        <f t="shared" si="0"/>
        <v>598552</v>
      </c>
      <c r="F51" s="78">
        <v>1135995.2150000001</v>
      </c>
    </row>
    <row r="52" spans="1:6" ht="47.25" x14ac:dyDescent="0.2">
      <c r="A52" s="44" t="s">
        <v>103</v>
      </c>
      <c r="B52" s="15">
        <f t="shared" si="1"/>
        <v>714194.6</v>
      </c>
      <c r="C52" s="78">
        <v>11257</v>
      </c>
      <c r="D52" s="78">
        <v>1474</v>
      </c>
      <c r="E52" s="78">
        <f t="shared" si="0"/>
        <v>12731</v>
      </c>
      <c r="F52" s="78">
        <v>701463.6</v>
      </c>
    </row>
    <row r="53" spans="1:6" ht="31.5" x14ac:dyDescent="0.2">
      <c r="A53" s="44" t="s">
        <v>89</v>
      </c>
      <c r="B53" s="15">
        <f t="shared" si="1"/>
        <v>1581522.9</v>
      </c>
      <c r="C53" s="78">
        <v>123797</v>
      </c>
      <c r="D53" s="78">
        <v>62053</v>
      </c>
      <c r="E53" s="78">
        <f t="shared" si="0"/>
        <v>185850</v>
      </c>
      <c r="F53" s="78">
        <v>1395672.9</v>
      </c>
    </row>
    <row r="54" spans="1:6" ht="33.75" customHeight="1" x14ac:dyDescent="0.2">
      <c r="A54" s="45" t="s">
        <v>50</v>
      </c>
      <c r="B54" s="15">
        <f t="shared" si="1"/>
        <v>8798</v>
      </c>
      <c r="C54" s="78">
        <v>7473</v>
      </c>
      <c r="D54" s="78">
        <v>1325</v>
      </c>
      <c r="E54" s="78">
        <f t="shared" si="0"/>
        <v>8798</v>
      </c>
      <c r="F54" s="78">
        <v>0</v>
      </c>
    </row>
    <row r="55" spans="1:6" ht="54" customHeight="1" x14ac:dyDescent="0.2">
      <c r="A55" s="44" t="s">
        <v>90</v>
      </c>
      <c r="B55" s="15">
        <f t="shared" si="1"/>
        <v>591063</v>
      </c>
      <c r="C55" s="78">
        <v>408646</v>
      </c>
      <c r="D55" s="78">
        <v>182417</v>
      </c>
      <c r="E55" s="78">
        <f t="shared" si="0"/>
        <v>591063</v>
      </c>
      <c r="F55" s="78">
        <v>0</v>
      </c>
    </row>
    <row r="56" spans="1:6" ht="31.5" x14ac:dyDescent="0.2">
      <c r="A56" s="44" t="s">
        <v>51</v>
      </c>
      <c r="B56" s="15">
        <f t="shared" si="1"/>
        <v>2004999.6</v>
      </c>
      <c r="C56" s="78">
        <v>1391329</v>
      </c>
      <c r="D56" s="78">
        <v>486470</v>
      </c>
      <c r="E56" s="78">
        <f t="shared" si="0"/>
        <v>1877799</v>
      </c>
      <c r="F56" s="78">
        <v>127200.6</v>
      </c>
    </row>
    <row r="57" spans="1:6" ht="31.5" x14ac:dyDescent="0.2">
      <c r="A57" s="44" t="s">
        <v>52</v>
      </c>
      <c r="B57" s="15">
        <f t="shared" si="1"/>
        <v>364847.13699999999</v>
      </c>
      <c r="C57" s="78">
        <v>45429</v>
      </c>
      <c r="D57" s="78">
        <v>28305</v>
      </c>
      <c r="E57" s="78">
        <f t="shared" si="0"/>
        <v>73734</v>
      </c>
      <c r="F57" s="78">
        <v>291113.13699999999</v>
      </c>
    </row>
    <row r="58" spans="1:6" ht="31.5" x14ac:dyDescent="0.2">
      <c r="A58" s="44" t="s">
        <v>53</v>
      </c>
      <c r="B58" s="15">
        <f t="shared" si="1"/>
        <v>471034.2</v>
      </c>
      <c r="C58" s="78">
        <v>240014</v>
      </c>
      <c r="D58" s="78">
        <v>62047</v>
      </c>
      <c r="E58" s="78">
        <f t="shared" si="0"/>
        <v>302061</v>
      </c>
      <c r="F58" s="78">
        <v>168973.2</v>
      </c>
    </row>
    <row r="59" spans="1:6" ht="31.5" x14ac:dyDescent="0.2">
      <c r="A59" s="44" t="s">
        <v>54</v>
      </c>
      <c r="B59" s="15">
        <f t="shared" si="1"/>
        <v>3814187.4</v>
      </c>
      <c r="C59" s="78">
        <v>1632772</v>
      </c>
      <c r="D59" s="78">
        <v>534580</v>
      </c>
      <c r="E59" s="78">
        <f t="shared" si="0"/>
        <v>2167352</v>
      </c>
      <c r="F59" s="78">
        <v>1646835.4</v>
      </c>
    </row>
    <row r="60" spans="1:6" ht="31.5" x14ac:dyDescent="0.2">
      <c r="A60" s="44" t="s">
        <v>55</v>
      </c>
      <c r="B60" s="15">
        <f t="shared" si="1"/>
        <v>614071.80000000005</v>
      </c>
      <c r="C60" s="78">
        <v>100264</v>
      </c>
      <c r="D60" s="78">
        <v>74159</v>
      </c>
      <c r="E60" s="78">
        <f t="shared" si="0"/>
        <v>174423</v>
      </c>
      <c r="F60" s="78">
        <v>439648.8</v>
      </c>
    </row>
    <row r="61" spans="1:6" ht="31.5" customHeight="1" x14ac:dyDescent="0.2">
      <c r="A61" s="44" t="s">
        <v>56</v>
      </c>
      <c r="B61" s="15">
        <f t="shared" si="1"/>
        <v>60719.3</v>
      </c>
      <c r="C61" s="78">
        <v>19846</v>
      </c>
      <c r="D61" s="78">
        <v>400</v>
      </c>
      <c r="E61" s="78">
        <f t="shared" si="0"/>
        <v>20246</v>
      </c>
      <c r="F61" s="78">
        <v>40473.300000000003</v>
      </c>
    </row>
    <row r="62" spans="1:6" ht="31.5" x14ac:dyDescent="0.2">
      <c r="A62" s="44" t="s">
        <v>85</v>
      </c>
      <c r="B62" s="15">
        <f t="shared" si="1"/>
        <v>31780.7</v>
      </c>
      <c r="C62" s="78">
        <v>27244</v>
      </c>
      <c r="D62" s="78">
        <v>3026</v>
      </c>
      <c r="E62" s="78">
        <f t="shared" si="0"/>
        <v>30270</v>
      </c>
      <c r="F62" s="78">
        <v>1510.7</v>
      </c>
    </row>
    <row r="63" spans="1:6" ht="31.5" x14ac:dyDescent="0.2">
      <c r="A63" s="44" t="s">
        <v>57</v>
      </c>
      <c r="B63" s="15">
        <f t="shared" si="1"/>
        <v>542496.68700000003</v>
      </c>
      <c r="C63" s="78">
        <v>346813</v>
      </c>
      <c r="D63" s="78">
        <v>180533</v>
      </c>
      <c r="E63" s="78">
        <f t="shared" si="0"/>
        <v>527346</v>
      </c>
      <c r="F63" s="78">
        <v>15150.687</v>
      </c>
    </row>
    <row r="64" spans="1:6" ht="31.5" x14ac:dyDescent="0.2">
      <c r="A64" s="44" t="s">
        <v>58</v>
      </c>
      <c r="B64" s="15">
        <f t="shared" si="1"/>
        <v>9845506</v>
      </c>
      <c r="C64" s="78">
        <v>5327130</v>
      </c>
      <c r="D64" s="78">
        <v>2836376</v>
      </c>
      <c r="E64" s="78">
        <f t="shared" si="0"/>
        <v>8163506</v>
      </c>
      <c r="F64" s="78">
        <v>1682000</v>
      </c>
    </row>
    <row r="65" spans="1:6" ht="31.5" x14ac:dyDescent="0.2">
      <c r="A65" s="44" t="s">
        <v>59</v>
      </c>
      <c r="B65" s="15">
        <f t="shared" si="1"/>
        <v>913471.3</v>
      </c>
      <c r="C65" s="78">
        <v>409602</v>
      </c>
      <c r="D65" s="78">
        <v>79585</v>
      </c>
      <c r="E65" s="78">
        <f t="shared" si="0"/>
        <v>489187</v>
      </c>
      <c r="F65" s="78">
        <v>424284.3</v>
      </c>
    </row>
    <row r="66" spans="1:6" ht="31.5" x14ac:dyDescent="0.2">
      <c r="A66" s="44" t="s">
        <v>88</v>
      </c>
      <c r="B66" s="15">
        <f t="shared" si="1"/>
        <v>236247.2</v>
      </c>
      <c r="C66" s="78">
        <v>27212</v>
      </c>
      <c r="D66" s="78">
        <v>8108</v>
      </c>
      <c r="E66" s="78">
        <f t="shared" si="0"/>
        <v>35320</v>
      </c>
      <c r="F66" s="78">
        <v>200927.2</v>
      </c>
    </row>
    <row r="67" spans="1:6" ht="47.25" x14ac:dyDescent="0.2">
      <c r="A67" s="44" t="s">
        <v>60</v>
      </c>
      <c r="B67" s="15">
        <f t="shared" si="1"/>
        <v>6723764</v>
      </c>
      <c r="C67" s="78">
        <v>5157664</v>
      </c>
      <c r="D67" s="78">
        <v>1566100</v>
      </c>
      <c r="E67" s="78">
        <f t="shared" si="0"/>
        <v>6723764</v>
      </c>
      <c r="F67" s="78">
        <v>0</v>
      </c>
    </row>
    <row r="68" spans="1:6" ht="31.5" x14ac:dyDescent="0.2">
      <c r="A68" s="44" t="s">
        <v>111</v>
      </c>
      <c r="B68" s="15">
        <f t="shared" si="1"/>
        <v>83921</v>
      </c>
      <c r="C68" s="78">
        <v>60027</v>
      </c>
      <c r="D68" s="78">
        <v>23894</v>
      </c>
      <c r="E68" s="78">
        <f t="shared" si="0"/>
        <v>83921</v>
      </c>
      <c r="F68" s="78">
        <v>0</v>
      </c>
    </row>
    <row r="69" spans="1:6" ht="33.75" customHeight="1" x14ac:dyDescent="0.2">
      <c r="A69" s="44" t="s">
        <v>86</v>
      </c>
      <c r="B69" s="15">
        <f t="shared" si="1"/>
        <v>4280</v>
      </c>
      <c r="C69" s="78">
        <v>1927</v>
      </c>
      <c r="D69" s="78">
        <v>2353</v>
      </c>
      <c r="E69" s="78">
        <f t="shared" si="0"/>
        <v>4280</v>
      </c>
      <c r="F69" s="78">
        <v>0</v>
      </c>
    </row>
    <row r="70" spans="1:6" ht="31.5" x14ac:dyDescent="0.2">
      <c r="A70" s="44" t="s">
        <v>87</v>
      </c>
      <c r="B70" s="15">
        <f t="shared" si="1"/>
        <v>164203</v>
      </c>
      <c r="C70" s="78">
        <v>68295</v>
      </c>
      <c r="D70" s="78">
        <v>95908</v>
      </c>
      <c r="E70" s="78">
        <f t="shared" si="0"/>
        <v>164203</v>
      </c>
      <c r="F70" s="78">
        <v>0</v>
      </c>
    </row>
    <row r="71" spans="1:6" ht="31.5" x14ac:dyDescent="0.2">
      <c r="A71" s="44" t="s">
        <v>112</v>
      </c>
      <c r="B71" s="15">
        <f t="shared" si="1"/>
        <v>34235</v>
      </c>
      <c r="C71" s="78">
        <v>19850</v>
      </c>
      <c r="D71" s="78">
        <v>14385</v>
      </c>
      <c r="E71" s="78">
        <f t="shared" si="0"/>
        <v>34235</v>
      </c>
      <c r="F71" s="78">
        <v>0</v>
      </c>
    </row>
    <row r="72" spans="1:6" ht="31.5" x14ac:dyDescent="0.2">
      <c r="A72" s="44" t="s">
        <v>113</v>
      </c>
      <c r="B72" s="15">
        <f t="shared" si="1"/>
        <v>588321.17599999998</v>
      </c>
      <c r="C72" s="78">
        <v>207231</v>
      </c>
      <c r="D72" s="78">
        <v>107898</v>
      </c>
      <c r="E72" s="78">
        <f t="shared" si="0"/>
        <v>315129</v>
      </c>
      <c r="F72" s="78">
        <v>273192.17599999998</v>
      </c>
    </row>
    <row r="73" spans="1:6" ht="37.5" x14ac:dyDescent="0.2">
      <c r="A73" s="19" t="s">
        <v>104</v>
      </c>
      <c r="B73" s="31">
        <f>B44-B45</f>
        <v>-4600739.2965999991</v>
      </c>
      <c r="C73" s="87"/>
      <c r="D73" s="87"/>
      <c r="E73" s="87"/>
      <c r="F73" s="87"/>
    </row>
    <row r="74" spans="1:6" hidden="1" x14ac:dyDescent="0.2">
      <c r="A74" s="117" t="s">
        <v>12</v>
      </c>
      <c r="B74" s="118"/>
    </row>
    <row r="75" spans="1:6" hidden="1" x14ac:dyDescent="0.2">
      <c r="A75" s="54" t="s">
        <v>7</v>
      </c>
      <c r="B75" s="54"/>
    </row>
    <row r="76" spans="1:6" ht="15.75" hidden="1" x14ac:dyDescent="0.2">
      <c r="A76" s="10" t="s">
        <v>13</v>
      </c>
      <c r="B76" s="9">
        <v>3074710</v>
      </c>
    </row>
    <row r="77" spans="1:6" ht="15.75" hidden="1" x14ac:dyDescent="0.2">
      <c r="A77" s="10" t="s">
        <v>14</v>
      </c>
      <c r="B77" s="9">
        <v>16973</v>
      </c>
    </row>
    <row r="78" spans="1:6" ht="15.75" hidden="1" x14ac:dyDescent="0.2">
      <c r="A78" s="10" t="s">
        <v>15</v>
      </c>
      <c r="B78" s="9">
        <v>1110906</v>
      </c>
    </row>
    <row r="79" spans="1:6" ht="15.75" hidden="1" x14ac:dyDescent="0.2">
      <c r="A79" s="10" t="s">
        <v>16</v>
      </c>
      <c r="B79" s="9">
        <v>6773152</v>
      </c>
    </row>
    <row r="80" spans="1:6" ht="15.75" hidden="1" x14ac:dyDescent="0.2">
      <c r="A80" s="10" t="s">
        <v>17</v>
      </c>
      <c r="B80" s="9">
        <v>686823</v>
      </c>
    </row>
    <row r="81" spans="1:2" ht="15.75" hidden="1" x14ac:dyDescent="0.2">
      <c r="A81" s="10" t="s">
        <v>18</v>
      </c>
      <c r="B81" s="9">
        <v>43210</v>
      </c>
    </row>
    <row r="82" spans="1:2" ht="15.75" hidden="1" x14ac:dyDescent="0.2">
      <c r="A82" s="10" t="s">
        <v>19</v>
      </c>
      <c r="B82" s="9">
        <v>1941121</v>
      </c>
    </row>
    <row r="83" spans="1:2" ht="15.75" hidden="1" x14ac:dyDescent="0.2">
      <c r="A83" s="10" t="s">
        <v>20</v>
      </c>
      <c r="B83" s="9">
        <v>1678988</v>
      </c>
    </row>
    <row r="84" spans="1:2" ht="15.75" hidden="1" x14ac:dyDescent="0.2">
      <c r="A84" s="10" t="s">
        <v>21</v>
      </c>
      <c r="B84" s="9">
        <v>3030472</v>
      </c>
    </row>
    <row r="85" spans="1:2" ht="15.75" hidden="1" x14ac:dyDescent="0.2">
      <c r="A85" s="10" t="s">
        <v>22</v>
      </c>
      <c r="B85" s="9">
        <v>2200264.84</v>
      </c>
    </row>
    <row r="86" spans="1:2" ht="15.75" hidden="1" x14ac:dyDescent="0.2">
      <c r="A86" s="10" t="s">
        <v>23</v>
      </c>
      <c r="B86" s="9">
        <v>21330984</v>
      </c>
    </row>
    <row r="87" spans="1:2" ht="31.5" hidden="1" x14ac:dyDescent="0.25">
      <c r="A87" s="10" t="s">
        <v>10</v>
      </c>
      <c r="B87" s="12"/>
    </row>
    <row r="88" spans="1:2" ht="15.75" hidden="1" x14ac:dyDescent="0.2">
      <c r="A88" s="8" t="s">
        <v>24</v>
      </c>
      <c r="B88" s="15">
        <v>41887604</v>
      </c>
    </row>
    <row r="89" spans="1:2" ht="15.75" hidden="1" x14ac:dyDescent="0.2">
      <c r="A89" s="8" t="s">
        <v>25</v>
      </c>
      <c r="B89" s="15" t="e">
        <v>#REF!</v>
      </c>
    </row>
    <row r="90" spans="1:2" ht="15.75" hidden="1" x14ac:dyDescent="0.2">
      <c r="A90" s="109"/>
      <c r="B90" s="109"/>
    </row>
    <row r="91" spans="1:2" ht="15.75" hidden="1" x14ac:dyDescent="0.2">
      <c r="A91" s="53"/>
      <c r="B91" s="23" t="e">
        <v>#REF!</v>
      </c>
    </row>
    <row r="92" spans="1:2" hidden="1" x14ac:dyDescent="0.2"/>
    <row r="93" spans="1:2" hidden="1" x14ac:dyDescent="0.2">
      <c r="B93" s="24">
        <v>12296358</v>
      </c>
    </row>
    <row r="94" spans="1:2" hidden="1" x14ac:dyDescent="0.2">
      <c r="B94" s="25" t="e">
        <v>#REF!</v>
      </c>
    </row>
    <row r="95" spans="1:2" hidden="1" x14ac:dyDescent="0.2"/>
    <row r="96" spans="1:2" hidden="1" x14ac:dyDescent="0.2">
      <c r="B96" s="26" t="s">
        <v>92</v>
      </c>
    </row>
    <row r="97" spans="1:2" hidden="1" x14ac:dyDescent="0.2">
      <c r="B97" s="1"/>
    </row>
    <row r="98" spans="1:2" hidden="1" x14ac:dyDescent="0.2">
      <c r="B98" s="25"/>
    </row>
    <row r="101" spans="1:2" ht="18.75" x14ac:dyDescent="0.2">
      <c r="A101" s="89" t="s">
        <v>119</v>
      </c>
      <c r="B101" s="31">
        <v>-2202687.0027000001</v>
      </c>
    </row>
    <row r="102" spans="1:2" ht="20.25" customHeight="1" x14ac:dyDescent="0.2">
      <c r="A102" s="89" t="s">
        <v>120</v>
      </c>
      <c r="B102" s="31">
        <f>B73-B101</f>
        <v>-2398052.293899999</v>
      </c>
    </row>
  </sheetData>
  <mergeCells count="7">
    <mergeCell ref="F43:F44"/>
    <mergeCell ref="A74:B74"/>
    <mergeCell ref="A90:B90"/>
    <mergeCell ref="C43:E43"/>
    <mergeCell ref="A1:B1"/>
    <mergeCell ref="A4:A5"/>
    <mergeCell ref="B4:B5"/>
  </mergeCells>
  <printOptions horizontalCentered="1"/>
  <pageMargins left="0.17" right="0.39370078740157483" top="0.78740157480314965" bottom="0.15748031496062992" header="0.15748031496062992" footer="0.15748031496062992"/>
  <pageSetup paperSize="9" scale="58" fitToHeight="0" orientation="portrait" r:id="rId1"/>
  <headerFooter differentFirst="1">
    <oddHeader>&amp;C&amp;"Times New Roman,обычный"&amp;14&amp;P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tabSelected="1" view="pageBreakPreview" zoomScaleNormal="100" zoomScaleSheetLayoutView="100" workbookViewId="0">
      <pane ySplit="5" topLeftCell="A30" activePane="bottomLeft" state="frozen"/>
      <selection pane="bottomLeft" activeCell="A44" sqref="A44"/>
    </sheetView>
  </sheetViews>
  <sheetFormatPr defaultColWidth="9.140625" defaultRowHeight="12.75" x14ac:dyDescent="0.2"/>
  <cols>
    <col min="1" max="1" width="75.42578125" style="105" customWidth="1"/>
    <col min="2" max="2" width="17.85546875" style="105" customWidth="1"/>
    <col min="3" max="3" width="11" style="72" bestFit="1" customWidth="1"/>
    <col min="4" max="6" width="9.140625" style="72"/>
    <col min="7" max="7" width="11" style="72" bestFit="1" customWidth="1"/>
    <col min="8" max="16384" width="9.140625" style="72"/>
  </cols>
  <sheetData>
    <row r="1" spans="1:2" ht="65.25" customHeight="1" x14ac:dyDescent="0.2">
      <c r="A1" s="134" t="s">
        <v>121</v>
      </c>
      <c r="B1" s="134"/>
    </row>
    <row r="2" spans="1:2" s="84" customFormat="1" ht="14.25" x14ac:dyDescent="0.2">
      <c r="A2" s="98"/>
      <c r="B2" s="98"/>
    </row>
    <row r="3" spans="1:2" ht="15" x14ac:dyDescent="0.2">
      <c r="A3" s="99"/>
      <c r="B3" s="100" t="s">
        <v>0</v>
      </c>
    </row>
    <row r="4" spans="1:2" ht="15.75" customHeight="1" x14ac:dyDescent="0.2">
      <c r="A4" s="135" t="s">
        <v>1</v>
      </c>
      <c r="B4" s="136" t="s">
        <v>5</v>
      </c>
    </row>
    <row r="5" spans="1:2" ht="23.25" customHeight="1" x14ac:dyDescent="0.2">
      <c r="A5" s="135"/>
      <c r="B5" s="136"/>
    </row>
    <row r="6" spans="1:2" ht="15.75" x14ac:dyDescent="0.2">
      <c r="A6" s="70" t="s">
        <v>122</v>
      </c>
      <c r="B6" s="71">
        <v>68189700.00000003</v>
      </c>
    </row>
    <row r="7" spans="1:2" ht="15.75" x14ac:dyDescent="0.25">
      <c r="A7" s="79" t="s">
        <v>61</v>
      </c>
      <c r="B7" s="43">
        <v>41206745</v>
      </c>
    </row>
    <row r="8" spans="1:2" ht="31.5" x14ac:dyDescent="0.25">
      <c r="A8" s="80" t="s">
        <v>62</v>
      </c>
      <c r="B8" s="81">
        <v>21972900</v>
      </c>
    </row>
    <row r="9" spans="1:2" ht="15.75" x14ac:dyDescent="0.25">
      <c r="A9" s="82" t="s">
        <v>63</v>
      </c>
      <c r="B9" s="81">
        <v>19233845</v>
      </c>
    </row>
    <row r="10" spans="1:2" ht="31.5" x14ac:dyDescent="0.25">
      <c r="A10" s="79" t="s">
        <v>64</v>
      </c>
      <c r="B10" s="43">
        <v>14463240.83</v>
      </c>
    </row>
    <row r="11" spans="1:2" ht="31.5" x14ac:dyDescent="0.25">
      <c r="A11" s="82" t="s">
        <v>65</v>
      </c>
      <c r="B11" s="81">
        <v>14463240.83</v>
      </c>
    </row>
    <row r="12" spans="1:2" ht="15.75" customHeight="1" x14ac:dyDescent="0.25">
      <c r="A12" s="79" t="s">
        <v>123</v>
      </c>
      <c r="B12" s="43">
        <v>4546800</v>
      </c>
    </row>
    <row r="13" spans="1:2" ht="15.75" customHeight="1" x14ac:dyDescent="0.25">
      <c r="A13" s="82" t="s">
        <v>67</v>
      </c>
      <c r="B13" s="81">
        <v>4509800</v>
      </c>
    </row>
    <row r="14" spans="1:2" ht="15.75" customHeight="1" x14ac:dyDescent="0.25">
      <c r="A14" s="82" t="s">
        <v>124</v>
      </c>
      <c r="B14" s="81">
        <v>37000</v>
      </c>
    </row>
    <row r="15" spans="1:2" ht="15.75" customHeight="1" x14ac:dyDescent="0.25">
      <c r="A15" s="79" t="s">
        <v>68</v>
      </c>
      <c r="B15" s="43">
        <v>6797324</v>
      </c>
    </row>
    <row r="16" spans="1:2" ht="15.75" customHeight="1" x14ac:dyDescent="0.25">
      <c r="A16" s="82" t="s">
        <v>37</v>
      </c>
      <c r="B16" s="81">
        <v>5354200</v>
      </c>
    </row>
    <row r="17" spans="1:2" ht="15.75" customHeight="1" x14ac:dyDescent="0.25">
      <c r="A17" s="82" t="s">
        <v>38</v>
      </c>
      <c r="B17" s="81">
        <v>1440100</v>
      </c>
    </row>
    <row r="18" spans="1:2" ht="15.75" customHeight="1" x14ac:dyDescent="0.25">
      <c r="A18" s="82" t="s">
        <v>39</v>
      </c>
      <c r="B18" s="81">
        <v>3024</v>
      </c>
    </row>
    <row r="19" spans="1:2" ht="31.5" x14ac:dyDescent="0.25">
      <c r="A19" s="79" t="s">
        <v>69</v>
      </c>
      <c r="B19" s="43">
        <v>16608</v>
      </c>
    </row>
    <row r="20" spans="1:2" ht="15.75" customHeight="1" x14ac:dyDescent="0.25">
      <c r="A20" s="82" t="s">
        <v>96</v>
      </c>
      <c r="B20" s="81">
        <v>11390</v>
      </c>
    </row>
    <row r="21" spans="1:2" ht="31.5" x14ac:dyDescent="0.25">
      <c r="A21" s="82" t="s">
        <v>106</v>
      </c>
      <c r="B21" s="81">
        <v>5218</v>
      </c>
    </row>
    <row r="22" spans="1:2" ht="18.75" customHeight="1" x14ac:dyDescent="0.25">
      <c r="A22" s="79" t="s">
        <v>40</v>
      </c>
      <c r="B22" s="43">
        <v>206499.9</v>
      </c>
    </row>
    <row r="23" spans="1:2" ht="34.5" customHeight="1" x14ac:dyDescent="0.25">
      <c r="A23" s="79" t="s">
        <v>125</v>
      </c>
      <c r="B23" s="43">
        <f>77793.4+D25+D29</f>
        <v>77793.399999999994</v>
      </c>
    </row>
    <row r="24" spans="1:2" ht="47.25" x14ac:dyDescent="0.25">
      <c r="A24" s="82" t="s">
        <v>70</v>
      </c>
      <c r="B24" s="81">
        <v>16885.900000000001</v>
      </c>
    </row>
    <row r="25" spans="1:2" ht="34.5" customHeight="1" x14ac:dyDescent="0.25">
      <c r="A25" s="82" t="s">
        <v>71</v>
      </c>
      <c r="B25" s="81">
        <v>8824.7999999999993</v>
      </c>
    </row>
    <row r="26" spans="1:2" ht="78.75" x14ac:dyDescent="0.25">
      <c r="A26" s="82" t="s">
        <v>126</v>
      </c>
      <c r="B26" s="81">
        <v>45448</v>
      </c>
    </row>
    <row r="27" spans="1:2" ht="31.5" customHeight="1" x14ac:dyDescent="0.25">
      <c r="A27" s="82" t="s">
        <v>127</v>
      </c>
      <c r="B27" s="81">
        <v>211.4</v>
      </c>
    </row>
    <row r="28" spans="1:2" ht="18" customHeight="1" x14ac:dyDescent="0.25">
      <c r="A28" s="82" t="s">
        <v>74</v>
      </c>
      <c r="B28" s="81">
        <v>263.3</v>
      </c>
    </row>
    <row r="29" spans="1:2" ht="81" customHeight="1" x14ac:dyDescent="0.25">
      <c r="A29" s="82" t="s">
        <v>128</v>
      </c>
      <c r="B29" s="81">
        <v>6160</v>
      </c>
    </row>
    <row r="30" spans="1:2" ht="15.75" x14ac:dyDescent="0.25">
      <c r="A30" s="79" t="s">
        <v>75</v>
      </c>
      <c r="B30" s="43">
        <v>146558.40000000002</v>
      </c>
    </row>
    <row r="31" spans="1:2" ht="15.75" x14ac:dyDescent="0.25">
      <c r="A31" s="82" t="s">
        <v>41</v>
      </c>
      <c r="B31" s="81">
        <v>68207</v>
      </c>
    </row>
    <row r="32" spans="1:2" ht="15.75" x14ac:dyDescent="0.25">
      <c r="A32" s="82" t="s">
        <v>42</v>
      </c>
      <c r="B32" s="81">
        <v>5348.6</v>
      </c>
    </row>
    <row r="33" spans="1:7" ht="15.75" x14ac:dyDescent="0.25">
      <c r="A33" s="82" t="s">
        <v>76</v>
      </c>
      <c r="B33" s="81">
        <v>73002.8</v>
      </c>
    </row>
    <row r="34" spans="1:7" ht="31.5" x14ac:dyDescent="0.25">
      <c r="A34" s="83" t="s">
        <v>77</v>
      </c>
      <c r="B34" s="43">
        <v>39856.9</v>
      </c>
    </row>
    <row r="35" spans="1:7" ht="15.75" x14ac:dyDescent="0.25">
      <c r="A35" s="83" t="s">
        <v>78</v>
      </c>
      <c r="B35" s="43">
        <v>5200.7</v>
      </c>
    </row>
    <row r="36" spans="1:7" ht="15.75" x14ac:dyDescent="0.25">
      <c r="A36" s="79" t="s">
        <v>101</v>
      </c>
      <c r="B36" s="43">
        <v>250</v>
      </c>
    </row>
    <row r="37" spans="1:7" ht="31.5" x14ac:dyDescent="0.25">
      <c r="A37" s="82" t="s">
        <v>129</v>
      </c>
      <c r="B37" s="43">
        <v>250</v>
      </c>
    </row>
    <row r="38" spans="1:7" ht="15.75" customHeight="1" x14ac:dyDescent="0.25">
      <c r="A38" s="79" t="s">
        <v>43</v>
      </c>
      <c r="B38" s="43">
        <v>608191</v>
      </c>
    </row>
    <row r="39" spans="1:7" ht="15.75" customHeight="1" x14ac:dyDescent="0.25">
      <c r="A39" s="79" t="s">
        <v>44</v>
      </c>
      <c r="B39" s="43">
        <v>323.10000000000002</v>
      </c>
    </row>
    <row r="40" spans="1:7" ht="15.75" customHeight="1" x14ac:dyDescent="0.25">
      <c r="A40" s="82" t="s">
        <v>79</v>
      </c>
      <c r="B40" s="81">
        <v>323.10000000000002</v>
      </c>
    </row>
    <row r="41" spans="1:7" ht="15.75" customHeight="1" x14ac:dyDescent="0.25">
      <c r="A41" s="70" t="s">
        <v>136</v>
      </c>
      <c r="B41" s="95">
        <v>20453098.544640001</v>
      </c>
    </row>
    <row r="42" spans="1:7" ht="15.75" customHeight="1" x14ac:dyDescent="0.25">
      <c r="A42" s="91" t="s">
        <v>80</v>
      </c>
      <c r="B42" s="96">
        <v>703525.1</v>
      </c>
    </row>
    <row r="43" spans="1:7" ht="15.75" customHeight="1" x14ac:dyDescent="0.25">
      <c r="A43" s="91" t="s">
        <v>81</v>
      </c>
      <c r="B43" s="96">
        <v>9859896.5</v>
      </c>
    </row>
    <row r="44" spans="1:7" ht="15.75" customHeight="1" x14ac:dyDescent="0.25">
      <c r="A44" s="91" t="s">
        <v>82</v>
      </c>
      <c r="B44" s="96">
        <v>3818865.1949999998</v>
      </c>
    </row>
    <row r="45" spans="1:7" ht="15.75" customHeight="1" x14ac:dyDescent="0.25">
      <c r="A45" s="91" t="s">
        <v>83</v>
      </c>
      <c r="B45" s="96">
        <v>4922786.7170000002</v>
      </c>
      <c r="F45" s="90"/>
    </row>
    <row r="46" spans="1:7" ht="15.75" customHeight="1" x14ac:dyDescent="0.25">
      <c r="A46" s="70" t="s">
        <v>26</v>
      </c>
      <c r="B46" s="95">
        <f>B6+B41</f>
        <v>88642798.544640034</v>
      </c>
      <c r="F46" s="90"/>
    </row>
    <row r="47" spans="1:7" ht="15.75" customHeight="1" x14ac:dyDescent="0.25">
      <c r="A47" s="70" t="s">
        <v>27</v>
      </c>
      <c r="B47" s="95">
        <f>3534615.806+B48</f>
        <v>91662737.39199999</v>
      </c>
    </row>
    <row r="48" spans="1:7" s="94" customFormat="1" ht="15.75" customHeight="1" x14ac:dyDescent="0.25">
      <c r="A48" s="91" t="s">
        <v>84</v>
      </c>
      <c r="B48" s="96">
        <f>SUM(B49:B77)</f>
        <v>88128121.585999995</v>
      </c>
      <c r="C48" s="93"/>
      <c r="D48" s="93"/>
      <c r="G48" s="93"/>
    </row>
    <row r="49" spans="1:2" ht="15.75" customHeight="1" x14ac:dyDescent="0.25">
      <c r="A49" s="92" t="s">
        <v>45</v>
      </c>
      <c r="B49" s="96">
        <v>15946954.405999999</v>
      </c>
    </row>
    <row r="50" spans="1:2" ht="15.75" customHeight="1" x14ac:dyDescent="0.25">
      <c r="A50" s="92" t="s">
        <v>130</v>
      </c>
      <c r="B50" s="96">
        <v>21986476.046999998</v>
      </c>
    </row>
    <row r="51" spans="1:2" ht="31.5" x14ac:dyDescent="0.25">
      <c r="A51" s="92" t="s">
        <v>47</v>
      </c>
      <c r="B51" s="96">
        <v>14967568.582</v>
      </c>
    </row>
    <row r="52" spans="1:2" ht="15.75" customHeight="1" x14ac:dyDescent="0.25">
      <c r="A52" s="92" t="s">
        <v>48</v>
      </c>
      <c r="B52" s="96">
        <v>20596.416000000001</v>
      </c>
    </row>
    <row r="53" spans="1:2" ht="31.5" x14ac:dyDescent="0.25">
      <c r="A53" s="92" t="s">
        <v>49</v>
      </c>
      <c r="B53" s="96">
        <v>2865636.7089999998</v>
      </c>
    </row>
    <row r="54" spans="1:2" ht="35.25" customHeight="1" x14ac:dyDescent="0.25">
      <c r="A54" s="92" t="s">
        <v>103</v>
      </c>
      <c r="B54" s="96">
        <v>616029.89599999995</v>
      </c>
    </row>
    <row r="55" spans="1:2" ht="31.5" x14ac:dyDescent="0.25">
      <c r="A55" s="92" t="s">
        <v>89</v>
      </c>
      <c r="B55" s="96">
        <v>847451.35600000003</v>
      </c>
    </row>
    <row r="56" spans="1:2" ht="33.75" customHeight="1" x14ac:dyDescent="0.25">
      <c r="A56" s="92" t="s">
        <v>50</v>
      </c>
      <c r="B56" s="96">
        <v>7042.576</v>
      </c>
    </row>
    <row r="57" spans="1:2" ht="50.25" customHeight="1" x14ac:dyDescent="0.25">
      <c r="A57" s="92" t="s">
        <v>90</v>
      </c>
      <c r="B57" s="96">
        <v>608092.68299999996</v>
      </c>
    </row>
    <row r="58" spans="1:2" ht="18.75" customHeight="1" x14ac:dyDescent="0.25">
      <c r="A58" s="92" t="s">
        <v>131</v>
      </c>
      <c r="B58" s="96">
        <v>2006356.669</v>
      </c>
    </row>
    <row r="59" spans="1:2" ht="15.75" customHeight="1" x14ac:dyDescent="0.25">
      <c r="A59" s="92" t="s">
        <v>52</v>
      </c>
      <c r="B59" s="96">
        <v>53688.180999999997</v>
      </c>
    </row>
    <row r="60" spans="1:2" ht="31.5" x14ac:dyDescent="0.25">
      <c r="A60" s="92" t="s">
        <v>53</v>
      </c>
      <c r="B60" s="96">
        <v>715463.28500000003</v>
      </c>
    </row>
    <row r="61" spans="1:2" ht="31.5" x14ac:dyDescent="0.25">
      <c r="A61" s="92" t="s">
        <v>54</v>
      </c>
      <c r="B61" s="96">
        <v>4174940.0350000001</v>
      </c>
    </row>
    <row r="62" spans="1:2" ht="31.5" x14ac:dyDescent="0.25">
      <c r="A62" s="92" t="s">
        <v>55</v>
      </c>
      <c r="B62" s="96">
        <v>391662.21899999998</v>
      </c>
    </row>
    <row r="63" spans="1:2" ht="31.5" customHeight="1" x14ac:dyDescent="0.25">
      <c r="A63" s="92" t="s">
        <v>56</v>
      </c>
      <c r="B63" s="96">
        <v>65279.7</v>
      </c>
    </row>
    <row r="64" spans="1:2" ht="31.5" customHeight="1" x14ac:dyDescent="0.25">
      <c r="A64" s="92" t="s">
        <v>132</v>
      </c>
      <c r="B64" s="96">
        <v>2046023.5009999999</v>
      </c>
    </row>
    <row r="65" spans="1:2" ht="15.75" customHeight="1" x14ac:dyDescent="0.25">
      <c r="A65" s="92" t="s">
        <v>133</v>
      </c>
      <c r="B65" s="96">
        <v>168942.83</v>
      </c>
    </row>
    <row r="66" spans="1:2" ht="31.5" customHeight="1" x14ac:dyDescent="0.25">
      <c r="A66" s="92" t="s">
        <v>134</v>
      </c>
      <c r="B66" s="96">
        <v>116720.606</v>
      </c>
    </row>
    <row r="67" spans="1:2" ht="31.5" x14ac:dyDescent="0.25">
      <c r="A67" s="92" t="s">
        <v>85</v>
      </c>
      <c r="B67" s="96">
        <v>44401.75</v>
      </c>
    </row>
    <row r="68" spans="1:2" ht="15.75" customHeight="1" x14ac:dyDescent="0.25">
      <c r="A68" s="92" t="s">
        <v>57</v>
      </c>
      <c r="B68" s="96">
        <v>624780.32200000004</v>
      </c>
    </row>
    <row r="69" spans="1:2" ht="31.5" x14ac:dyDescent="0.25">
      <c r="A69" s="92" t="s">
        <v>135</v>
      </c>
      <c r="B69" s="96">
        <v>10842583.786</v>
      </c>
    </row>
    <row r="70" spans="1:2" ht="31.5" x14ac:dyDescent="0.25">
      <c r="A70" s="92" t="s">
        <v>59</v>
      </c>
      <c r="B70" s="96">
        <v>998128.49199999997</v>
      </c>
    </row>
    <row r="71" spans="1:2" ht="15.75" customHeight="1" x14ac:dyDescent="0.25">
      <c r="A71" s="92" t="s">
        <v>88</v>
      </c>
      <c r="B71" s="96">
        <v>240692.88399999999</v>
      </c>
    </row>
    <row r="72" spans="1:2" ht="31.5" x14ac:dyDescent="0.25">
      <c r="A72" s="92" t="s">
        <v>111</v>
      </c>
      <c r="B72" s="96">
        <v>85989.356</v>
      </c>
    </row>
    <row r="73" spans="1:2" ht="31.5" x14ac:dyDescent="0.25">
      <c r="A73" s="92" t="s">
        <v>112</v>
      </c>
      <c r="B73" s="96">
        <v>36792.377999999997</v>
      </c>
    </row>
    <row r="74" spans="1:2" ht="33" customHeight="1" x14ac:dyDescent="0.25">
      <c r="A74" s="92" t="s">
        <v>60</v>
      </c>
      <c r="B74" s="96">
        <v>7064516.835</v>
      </c>
    </row>
    <row r="75" spans="1:2" ht="33.75" customHeight="1" x14ac:dyDescent="0.25">
      <c r="A75" s="92" t="s">
        <v>86</v>
      </c>
      <c r="B75" s="96">
        <v>4338.0439999999999</v>
      </c>
    </row>
    <row r="76" spans="1:2" ht="15.75" customHeight="1" x14ac:dyDescent="0.25">
      <c r="A76" s="92" t="s">
        <v>87</v>
      </c>
      <c r="B76" s="96">
        <v>533872.77599999995</v>
      </c>
    </row>
    <row r="77" spans="1:2" ht="31.5" x14ac:dyDescent="0.25">
      <c r="A77" s="92" t="s">
        <v>113</v>
      </c>
      <c r="B77" s="96">
        <v>47099.266000000003</v>
      </c>
    </row>
    <row r="78" spans="1:2" ht="31.5" x14ac:dyDescent="0.25">
      <c r="A78" s="70" t="s">
        <v>104</v>
      </c>
      <c r="B78" s="97">
        <f>B46-B47</f>
        <v>-3019938.8473599553</v>
      </c>
    </row>
    <row r="79" spans="1:2" hidden="1" x14ac:dyDescent="0.2">
      <c r="A79" s="131" t="s">
        <v>12</v>
      </c>
      <c r="B79" s="132"/>
    </row>
    <row r="80" spans="1:2" hidden="1" x14ac:dyDescent="0.2">
      <c r="A80" s="101" t="s">
        <v>7</v>
      </c>
      <c r="B80" s="101"/>
    </row>
    <row r="81" spans="1:2" ht="15.75" hidden="1" x14ac:dyDescent="0.2">
      <c r="A81" s="91" t="s">
        <v>13</v>
      </c>
      <c r="B81" s="78">
        <v>3074710</v>
      </c>
    </row>
    <row r="82" spans="1:2" ht="15.75" hidden="1" x14ac:dyDescent="0.2">
      <c r="A82" s="91" t="s">
        <v>14</v>
      </c>
      <c r="B82" s="78">
        <v>16973</v>
      </c>
    </row>
    <row r="83" spans="1:2" ht="15.75" hidden="1" x14ac:dyDescent="0.2">
      <c r="A83" s="91" t="s">
        <v>15</v>
      </c>
      <c r="B83" s="78">
        <v>1110906</v>
      </c>
    </row>
    <row r="84" spans="1:2" ht="15.75" hidden="1" x14ac:dyDescent="0.2">
      <c r="A84" s="91" t="s">
        <v>16</v>
      </c>
      <c r="B84" s="78">
        <v>6773152</v>
      </c>
    </row>
    <row r="85" spans="1:2" ht="15.75" hidden="1" x14ac:dyDescent="0.2">
      <c r="A85" s="91" t="s">
        <v>17</v>
      </c>
      <c r="B85" s="78">
        <v>686823</v>
      </c>
    </row>
    <row r="86" spans="1:2" ht="15.75" hidden="1" x14ac:dyDescent="0.2">
      <c r="A86" s="91" t="s">
        <v>18</v>
      </c>
      <c r="B86" s="78">
        <v>43210</v>
      </c>
    </row>
    <row r="87" spans="1:2" ht="15.75" hidden="1" x14ac:dyDescent="0.2">
      <c r="A87" s="91" t="s">
        <v>19</v>
      </c>
      <c r="B87" s="78">
        <v>1941121</v>
      </c>
    </row>
    <row r="88" spans="1:2" ht="15.75" hidden="1" x14ac:dyDescent="0.2">
      <c r="A88" s="91" t="s">
        <v>20</v>
      </c>
      <c r="B88" s="78">
        <v>1678988</v>
      </c>
    </row>
    <row r="89" spans="1:2" ht="15.75" hidden="1" x14ac:dyDescent="0.2">
      <c r="A89" s="91" t="s">
        <v>21</v>
      </c>
      <c r="B89" s="78">
        <v>3030472</v>
      </c>
    </row>
    <row r="90" spans="1:2" ht="15.75" hidden="1" x14ac:dyDescent="0.2">
      <c r="A90" s="91" t="s">
        <v>22</v>
      </c>
      <c r="B90" s="78">
        <v>2200264.84</v>
      </c>
    </row>
    <row r="91" spans="1:2" ht="15.75" hidden="1" x14ac:dyDescent="0.2">
      <c r="A91" s="91" t="s">
        <v>23</v>
      </c>
      <c r="B91" s="78">
        <v>21330984</v>
      </c>
    </row>
    <row r="92" spans="1:2" ht="31.5" hidden="1" x14ac:dyDescent="0.25">
      <c r="A92" s="91" t="s">
        <v>10</v>
      </c>
      <c r="B92" s="102"/>
    </row>
    <row r="93" spans="1:2" ht="15.75" hidden="1" x14ac:dyDescent="0.2">
      <c r="A93" s="70" t="s">
        <v>24</v>
      </c>
      <c r="B93" s="71">
        <v>41887604</v>
      </c>
    </row>
    <row r="94" spans="1:2" ht="15.75" hidden="1" x14ac:dyDescent="0.2">
      <c r="A94" s="70" t="s">
        <v>25</v>
      </c>
      <c r="B94" s="71" t="e">
        <v>#REF!</v>
      </c>
    </row>
    <row r="95" spans="1:2" ht="15.75" hidden="1" x14ac:dyDescent="0.2">
      <c r="A95" s="133"/>
      <c r="B95" s="133"/>
    </row>
    <row r="96" spans="1:2" ht="15.75" hidden="1" x14ac:dyDescent="0.2">
      <c r="A96" s="103"/>
      <c r="B96" s="104" t="e">
        <v>#REF!</v>
      </c>
    </row>
    <row r="97" spans="2:2" hidden="1" x14ac:dyDescent="0.2"/>
    <row r="98" spans="2:2" hidden="1" x14ac:dyDescent="0.2">
      <c r="B98" s="106">
        <v>12296358</v>
      </c>
    </row>
    <row r="99" spans="2:2" hidden="1" x14ac:dyDescent="0.2">
      <c r="B99" s="107" t="e">
        <v>#REF!</v>
      </c>
    </row>
    <row r="100" spans="2:2" hidden="1" x14ac:dyDescent="0.2"/>
    <row r="101" spans="2:2" hidden="1" x14ac:dyDescent="0.2">
      <c r="B101" s="108" t="s">
        <v>92</v>
      </c>
    </row>
    <row r="102" spans="2:2" hidden="1" x14ac:dyDescent="0.2">
      <c r="B102" s="72"/>
    </row>
    <row r="103" spans="2:2" hidden="1" x14ac:dyDescent="0.2">
      <c r="B103" s="107"/>
    </row>
  </sheetData>
  <mergeCells count="5">
    <mergeCell ref="A79:B79"/>
    <mergeCell ref="A95:B95"/>
    <mergeCell ref="A1:B1"/>
    <mergeCell ref="A4:A5"/>
    <mergeCell ref="B4:B5"/>
  </mergeCells>
  <printOptions horizontalCentered="1"/>
  <pageMargins left="0.53" right="0.39370078740157483" top="0.51" bottom="0.39" header="0.15748031496062992" footer="0.15748031496062992"/>
  <pageSetup paperSize="9" fitToHeight="0" orientation="portrait" r:id="rId1"/>
  <headerFooter differentFirst="1">
    <oddHeader>&amp;C&amp;"Times New Roman,обычный"&amp;14&amp;P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>
      <selection activeCell="D22" sqref="D22"/>
    </sheetView>
  </sheetViews>
  <sheetFormatPr defaultColWidth="9.140625" defaultRowHeight="12.75" x14ac:dyDescent="0.2"/>
  <cols>
    <col min="1" max="1" width="78.140625" style="17" customWidth="1"/>
    <col min="2" max="2" width="13.7109375" style="17" hidden="1" customWidth="1"/>
    <col min="3" max="3" width="13.7109375" style="17" bestFit="1" customWidth="1"/>
    <col min="4" max="4" width="13.7109375" style="17" customWidth="1"/>
    <col min="5" max="5" width="10.85546875" style="17" customWidth="1"/>
    <col min="6" max="16384" width="9.140625" style="1"/>
  </cols>
  <sheetData>
    <row r="1" spans="1:5" ht="44.25" customHeight="1" x14ac:dyDescent="0.2">
      <c r="A1" s="110" t="s">
        <v>33</v>
      </c>
      <c r="B1" s="110"/>
      <c r="C1" s="110"/>
      <c r="D1" s="110"/>
      <c r="E1" s="110"/>
    </row>
    <row r="2" spans="1:5" s="3" customFormat="1" ht="14.25" x14ac:dyDescent="0.2">
      <c r="A2" s="2"/>
      <c r="B2" s="2"/>
      <c r="C2" s="2"/>
      <c r="D2" s="2"/>
      <c r="E2" s="2"/>
    </row>
    <row r="3" spans="1:5" ht="15" x14ac:dyDescent="0.2">
      <c r="A3" s="4"/>
      <c r="B3" s="2"/>
      <c r="C3" s="2"/>
      <c r="D3" s="2"/>
      <c r="E3" s="5" t="s">
        <v>0</v>
      </c>
    </row>
    <row r="4" spans="1:5" x14ac:dyDescent="0.2">
      <c r="A4" s="111" t="s">
        <v>1</v>
      </c>
      <c r="B4" s="137" t="s">
        <v>2</v>
      </c>
      <c r="C4" s="112" t="s">
        <v>32</v>
      </c>
      <c r="D4" s="113"/>
      <c r="E4" s="114" t="s">
        <v>3</v>
      </c>
    </row>
    <row r="5" spans="1:5" ht="25.5" x14ac:dyDescent="0.2">
      <c r="A5" s="111"/>
      <c r="B5" s="138"/>
      <c r="C5" s="6" t="s">
        <v>4</v>
      </c>
      <c r="D5" s="6" t="s">
        <v>5</v>
      </c>
      <c r="E5" s="115"/>
    </row>
    <row r="6" spans="1:5" hidden="1" x14ac:dyDescent="0.2">
      <c r="A6" s="116" t="s">
        <v>6</v>
      </c>
      <c r="B6" s="116"/>
      <c r="C6" s="116"/>
      <c r="D6" s="116"/>
      <c r="E6" s="116"/>
    </row>
    <row r="7" spans="1:5" ht="15.75" x14ac:dyDescent="0.2">
      <c r="A7" s="27" t="s">
        <v>7</v>
      </c>
      <c r="B7" s="7"/>
      <c r="C7" s="7"/>
      <c r="D7" s="7"/>
      <c r="E7" s="7"/>
    </row>
    <row r="8" spans="1:5" ht="18.75" hidden="1" x14ac:dyDescent="0.2">
      <c r="A8" s="18" t="s">
        <v>26</v>
      </c>
      <c r="B8" s="20">
        <v>28179186</v>
      </c>
      <c r="C8" s="20">
        <f>SUM(C11,C12,C13)</f>
        <v>39131947</v>
      </c>
      <c r="D8" s="20">
        <f>SUM(D11,D12,D13)</f>
        <v>38850642</v>
      </c>
      <c r="E8" s="20">
        <f>D8/C8*100</f>
        <v>99.281137225295751</v>
      </c>
    </row>
    <row r="9" spans="1:5" ht="18.75" x14ac:dyDescent="0.2">
      <c r="A9" s="8" t="s">
        <v>8</v>
      </c>
      <c r="B9" s="20"/>
      <c r="C9" s="20">
        <f>C11+C12</f>
        <v>30425533</v>
      </c>
      <c r="D9" s="20">
        <f>D11+D12</f>
        <v>30144228</v>
      </c>
      <c r="E9" s="20">
        <f>D9/C9*100</f>
        <v>99.075431151855256</v>
      </c>
    </row>
    <row r="10" spans="1:5" ht="15.75" customHeight="1" x14ac:dyDescent="0.2">
      <c r="A10" s="10" t="s">
        <v>34</v>
      </c>
      <c r="B10" s="20"/>
      <c r="C10" s="20"/>
      <c r="D10" s="20"/>
      <c r="E10" s="20"/>
    </row>
    <row r="11" spans="1:5" ht="18.75" x14ac:dyDescent="0.2">
      <c r="A11" s="10" t="s">
        <v>29</v>
      </c>
      <c r="B11" s="20"/>
      <c r="C11" s="22">
        <v>29749022</v>
      </c>
      <c r="D11" s="22">
        <v>29433016</v>
      </c>
      <c r="E11" s="22">
        <f>D11/C11*100</f>
        <v>98.937760037960246</v>
      </c>
    </row>
    <row r="12" spans="1:5" ht="18.75" x14ac:dyDescent="0.2">
      <c r="A12" s="11" t="s">
        <v>30</v>
      </c>
      <c r="B12" s="20"/>
      <c r="C12" s="22">
        <v>676511</v>
      </c>
      <c r="D12" s="22">
        <v>711212</v>
      </c>
      <c r="E12" s="22">
        <f>D12/C12*100</f>
        <v>105.1294066171873</v>
      </c>
    </row>
    <row r="13" spans="1:5" ht="18.75" x14ac:dyDescent="0.2">
      <c r="A13" s="8" t="s">
        <v>9</v>
      </c>
      <c r="B13" s="20"/>
      <c r="C13" s="22">
        <v>8706414</v>
      </c>
      <c r="D13" s="22">
        <v>8706414</v>
      </c>
      <c r="E13" s="22">
        <f>D13/C13*100</f>
        <v>100</v>
      </c>
    </row>
    <row r="14" spans="1:5" ht="18.75" x14ac:dyDescent="0.2">
      <c r="A14" s="18" t="s">
        <v>26</v>
      </c>
      <c r="B14" s="20"/>
      <c r="C14" s="22">
        <f>C13+C9</f>
        <v>39131947</v>
      </c>
      <c r="D14" s="22">
        <f>D13+D9</f>
        <v>38850642</v>
      </c>
      <c r="E14" s="22">
        <f>D14/C14*100</f>
        <v>99.281137225295751</v>
      </c>
    </row>
    <row r="15" spans="1:5" ht="18.75" x14ac:dyDescent="0.2">
      <c r="A15" s="18" t="s">
        <v>27</v>
      </c>
      <c r="B15" s="20">
        <v>29063131</v>
      </c>
      <c r="C15" s="20">
        <v>43790153</v>
      </c>
      <c r="D15" s="20">
        <v>43508848</v>
      </c>
      <c r="E15" s="22">
        <f>D15/C15*100</f>
        <v>99.357606720396703</v>
      </c>
    </row>
    <row r="16" spans="1:5" ht="27" customHeight="1" x14ac:dyDescent="0.2">
      <c r="A16" s="19" t="s">
        <v>28</v>
      </c>
      <c r="B16" s="21">
        <f>B8-B15</f>
        <v>-883945</v>
      </c>
      <c r="C16" s="21">
        <f>C8-C15</f>
        <v>-4658206</v>
      </c>
      <c r="D16" s="21">
        <f>D8-D15</f>
        <v>-4658206</v>
      </c>
      <c r="E16" s="20"/>
    </row>
    <row r="17" spans="1:5" x14ac:dyDescent="0.2">
      <c r="A17" s="7"/>
      <c r="B17" s="7"/>
      <c r="C17" s="13"/>
      <c r="D17" s="13"/>
      <c r="E17" s="13"/>
    </row>
    <row r="18" spans="1:5" ht="15.75" x14ac:dyDescent="0.2">
      <c r="A18" s="27" t="s">
        <v>11</v>
      </c>
      <c r="B18" s="7"/>
      <c r="C18" s="13"/>
      <c r="D18" s="13"/>
      <c r="E18" s="13"/>
    </row>
    <row r="19" spans="1:5" s="14" customFormat="1" ht="18.75" x14ac:dyDescent="0.2">
      <c r="A19" s="8" t="s">
        <v>8</v>
      </c>
      <c r="B19" s="9">
        <f>SUM(B21:B22)</f>
        <v>14075394</v>
      </c>
      <c r="C19" s="22">
        <f>SUM(C21,C22)</f>
        <v>13641924</v>
      </c>
      <c r="D19" s="22">
        <f>SUM(D21,D22)</f>
        <v>13064755</v>
      </c>
      <c r="E19" s="22">
        <f t="shared" ref="E19:E25" si="0">D19/C19*100</f>
        <v>95.769152503708426</v>
      </c>
    </row>
    <row r="20" spans="1:5" ht="15.75" customHeight="1" x14ac:dyDescent="0.2">
      <c r="A20" s="10" t="s">
        <v>34</v>
      </c>
      <c r="B20" s="10"/>
      <c r="C20" s="22"/>
      <c r="D20" s="22"/>
      <c r="E20" s="9"/>
    </row>
    <row r="21" spans="1:5" ht="18.75" x14ac:dyDescent="0.2">
      <c r="A21" s="10" t="s">
        <v>29</v>
      </c>
      <c r="B21" s="9">
        <v>9833464</v>
      </c>
      <c r="C21" s="22">
        <v>9824369</v>
      </c>
      <c r="D21" s="22">
        <v>9478831</v>
      </c>
      <c r="E21" s="22">
        <f t="shared" si="0"/>
        <v>96.482847906058893</v>
      </c>
    </row>
    <row r="22" spans="1:5" ht="18.75" x14ac:dyDescent="0.2">
      <c r="A22" s="11" t="s">
        <v>30</v>
      </c>
      <c r="B22" s="9">
        <v>4241930</v>
      </c>
      <c r="C22" s="22">
        <v>3817555</v>
      </c>
      <c r="D22" s="22">
        <v>3585924</v>
      </c>
      <c r="E22" s="22">
        <f t="shared" si="0"/>
        <v>93.93247772461693</v>
      </c>
    </row>
    <row r="23" spans="1:5" ht="18.75" x14ac:dyDescent="0.2">
      <c r="A23" s="8" t="s">
        <v>9</v>
      </c>
      <c r="B23" s="9">
        <v>12761643</v>
      </c>
      <c r="C23" s="22">
        <v>19340783</v>
      </c>
      <c r="D23" s="22">
        <v>19340783</v>
      </c>
      <c r="E23" s="22">
        <f t="shared" si="0"/>
        <v>100</v>
      </c>
    </row>
    <row r="24" spans="1:5" ht="18.75" x14ac:dyDescent="0.2">
      <c r="A24" s="18" t="s">
        <v>26</v>
      </c>
      <c r="B24" s="20">
        <v>26837037</v>
      </c>
      <c r="C24" s="22">
        <f>C19+C23</f>
        <v>32982707</v>
      </c>
      <c r="D24" s="22">
        <f>D19+D23</f>
        <v>32405538</v>
      </c>
      <c r="E24" s="22">
        <f t="shared" si="0"/>
        <v>98.250086022351041</v>
      </c>
    </row>
    <row r="25" spans="1:5" ht="18.75" x14ac:dyDescent="0.2">
      <c r="A25" s="18" t="s">
        <v>27</v>
      </c>
      <c r="B25" s="20">
        <v>28183872</v>
      </c>
      <c r="C25" s="22">
        <v>37587366</v>
      </c>
      <c r="D25" s="22">
        <f>33712013+1167035</f>
        <v>34879048</v>
      </c>
      <c r="E25" s="22">
        <f t="shared" si="0"/>
        <v>92.794605506541757</v>
      </c>
    </row>
    <row r="26" spans="1:5" ht="24" customHeight="1" x14ac:dyDescent="0.2">
      <c r="A26" s="19" t="s">
        <v>28</v>
      </c>
      <c r="B26" s="21">
        <f>B24-B25</f>
        <v>-1346835</v>
      </c>
      <c r="C26" s="21">
        <f>C24-C25</f>
        <v>-4604659</v>
      </c>
      <c r="D26" s="21">
        <f>D24-D25</f>
        <v>-2473510</v>
      </c>
      <c r="E26" s="20"/>
    </row>
    <row r="27" spans="1:5" hidden="1" x14ac:dyDescent="0.2">
      <c r="A27" s="117" t="s">
        <v>12</v>
      </c>
      <c r="B27" s="118"/>
      <c r="C27" s="118"/>
      <c r="D27" s="118"/>
      <c r="E27" s="119"/>
    </row>
    <row r="28" spans="1:5" hidden="1" x14ac:dyDescent="0.2">
      <c r="A28" s="7" t="s">
        <v>7</v>
      </c>
      <c r="B28" s="7"/>
      <c r="C28" s="7"/>
      <c r="D28" s="7"/>
      <c r="E28" s="7"/>
    </row>
    <row r="29" spans="1:5" ht="15.75" hidden="1" x14ac:dyDescent="0.2">
      <c r="A29" s="10" t="s">
        <v>13</v>
      </c>
      <c r="B29" s="9">
        <v>1849167</v>
      </c>
      <c r="C29" s="9">
        <v>3103250</v>
      </c>
      <c r="D29" s="9">
        <v>3074710</v>
      </c>
      <c r="E29" s="9">
        <f>D29/C29*100</f>
        <v>99.080319020381864</v>
      </c>
    </row>
    <row r="30" spans="1:5" ht="15.75" hidden="1" x14ac:dyDescent="0.2">
      <c r="A30" s="10" t="s">
        <v>14</v>
      </c>
      <c r="B30" s="9">
        <v>20746</v>
      </c>
      <c r="C30" s="9">
        <v>17104</v>
      </c>
      <c r="D30" s="9">
        <v>16973</v>
      </c>
      <c r="E30" s="9">
        <f t="shared" ref="E30:E41" si="1">D30/C30*100</f>
        <v>99.234097287184284</v>
      </c>
    </row>
    <row r="31" spans="1:5" ht="15.75" hidden="1" x14ac:dyDescent="0.2">
      <c r="A31" s="10" t="s">
        <v>15</v>
      </c>
      <c r="B31" s="9">
        <v>1089400</v>
      </c>
      <c r="C31" s="9">
        <v>1130894</v>
      </c>
      <c r="D31" s="9">
        <v>1110906</v>
      </c>
      <c r="E31" s="9">
        <f t="shared" si="1"/>
        <v>98.232548762306635</v>
      </c>
    </row>
    <row r="32" spans="1:5" ht="15.75" hidden="1" x14ac:dyDescent="0.2">
      <c r="A32" s="10" t="s">
        <v>16</v>
      </c>
      <c r="B32" s="9">
        <v>4492804</v>
      </c>
      <c r="C32" s="9">
        <v>6983529</v>
      </c>
      <c r="D32" s="9">
        <v>6773152</v>
      </c>
      <c r="E32" s="9">
        <f t="shared" si="1"/>
        <v>96.987525934237553</v>
      </c>
    </row>
    <row r="33" spans="1:5" ht="15.75" hidden="1" x14ac:dyDescent="0.2">
      <c r="A33" s="10" t="s">
        <v>17</v>
      </c>
      <c r="B33" s="9">
        <v>119622</v>
      </c>
      <c r="C33" s="9">
        <v>694357</v>
      </c>
      <c r="D33" s="9">
        <v>686823</v>
      </c>
      <c r="E33" s="9">
        <f t="shared" si="1"/>
        <v>98.914967372691564</v>
      </c>
    </row>
    <row r="34" spans="1:5" ht="15.75" hidden="1" x14ac:dyDescent="0.2">
      <c r="A34" s="10" t="s">
        <v>18</v>
      </c>
      <c r="B34" s="9">
        <v>43766</v>
      </c>
      <c r="C34" s="9">
        <v>43372</v>
      </c>
      <c r="D34" s="9">
        <v>43210</v>
      </c>
      <c r="E34" s="9">
        <f t="shared" si="1"/>
        <v>99.626487134556854</v>
      </c>
    </row>
    <row r="35" spans="1:5" ht="15.75" hidden="1" x14ac:dyDescent="0.2">
      <c r="A35" s="10" t="s">
        <v>19</v>
      </c>
      <c r="B35" s="9">
        <v>1736747</v>
      </c>
      <c r="C35" s="9">
        <v>1958139</v>
      </c>
      <c r="D35" s="9">
        <v>1941121</v>
      </c>
      <c r="E35" s="9">
        <f t="shared" si="1"/>
        <v>99.130909501317319</v>
      </c>
    </row>
    <row r="36" spans="1:5" ht="15.75" hidden="1" x14ac:dyDescent="0.2">
      <c r="A36" s="10" t="s">
        <v>20</v>
      </c>
      <c r="B36" s="9">
        <v>448521</v>
      </c>
      <c r="C36" s="9">
        <v>1685910</v>
      </c>
      <c r="D36" s="9">
        <v>1678988</v>
      </c>
      <c r="E36" s="9">
        <f t="shared" si="1"/>
        <v>99.58942055032594</v>
      </c>
    </row>
    <row r="37" spans="1:5" ht="15.75" hidden="1" x14ac:dyDescent="0.2">
      <c r="A37" s="10" t="s">
        <v>21</v>
      </c>
      <c r="B37" s="9">
        <v>2701820</v>
      </c>
      <c r="C37" s="9">
        <v>3051024</v>
      </c>
      <c r="D37" s="9">
        <v>3030472</v>
      </c>
      <c r="E37" s="9">
        <f t="shared" si="1"/>
        <v>99.326390090671197</v>
      </c>
    </row>
    <row r="38" spans="1:5" ht="15.75" hidden="1" x14ac:dyDescent="0.2">
      <c r="A38" s="10" t="s">
        <v>22</v>
      </c>
      <c r="B38" s="9">
        <v>1812606</v>
      </c>
      <c r="C38" s="9">
        <v>2219658</v>
      </c>
      <c r="D38" s="9">
        <v>2200264.84</v>
      </c>
      <c r="E38" s="9">
        <f t="shared" si="1"/>
        <v>99.126299637151305</v>
      </c>
    </row>
    <row r="39" spans="1:5" ht="15.75" hidden="1" x14ac:dyDescent="0.2">
      <c r="A39" s="10" t="s">
        <v>23</v>
      </c>
      <c r="B39" s="9">
        <v>14747932</v>
      </c>
      <c r="C39" s="9">
        <v>21391821</v>
      </c>
      <c r="D39" s="9">
        <v>21330984</v>
      </c>
      <c r="E39" s="9">
        <f t="shared" si="1"/>
        <v>99.715606259046382</v>
      </c>
    </row>
    <row r="40" spans="1:5" ht="31.5" hidden="1" x14ac:dyDescent="0.25">
      <c r="A40" s="10" t="s">
        <v>10</v>
      </c>
      <c r="B40" s="10"/>
      <c r="C40" s="12"/>
      <c r="D40" s="12"/>
      <c r="E40" s="9"/>
    </row>
    <row r="41" spans="1:5" ht="15.75" hidden="1" x14ac:dyDescent="0.2">
      <c r="A41" s="8" t="s">
        <v>24</v>
      </c>
      <c r="B41" s="15">
        <f>SUM(B29:B39)</f>
        <v>29063131</v>
      </c>
      <c r="C41" s="15">
        <f>SUM(C29:C39)</f>
        <v>42279058</v>
      </c>
      <c r="D41" s="15">
        <v>41887604</v>
      </c>
      <c r="E41" s="9">
        <f t="shared" si="1"/>
        <v>99.074118444171575</v>
      </c>
    </row>
    <row r="42" spans="1:5" ht="15.75" hidden="1" x14ac:dyDescent="0.2">
      <c r="A42" s="8" t="s">
        <v>25</v>
      </c>
      <c r="B42" s="15">
        <f>B8-B41</f>
        <v>-883945</v>
      </c>
      <c r="C42" s="15">
        <f>C8-C41</f>
        <v>-3147111</v>
      </c>
      <c r="D42" s="15">
        <f>D8-D41</f>
        <v>-3036962</v>
      </c>
      <c r="E42" s="15"/>
    </row>
    <row r="43" spans="1:5" ht="15.75" hidden="1" x14ac:dyDescent="0.2">
      <c r="A43" s="109"/>
      <c r="B43" s="109"/>
      <c r="C43" s="109"/>
      <c r="D43" s="109"/>
      <c r="E43" s="109"/>
    </row>
    <row r="44" spans="1:5" ht="15.75" hidden="1" x14ac:dyDescent="0.2">
      <c r="A44" s="16"/>
      <c r="B44" s="16"/>
      <c r="C44" s="23" t="s">
        <v>31</v>
      </c>
      <c r="D44" s="23">
        <f>SUM(D11,D12,D21,D22)</f>
        <v>43208983</v>
      </c>
      <c r="E44" s="16"/>
    </row>
    <row r="45" spans="1:5" hidden="1" x14ac:dyDescent="0.2"/>
    <row r="46" spans="1:5" hidden="1" x14ac:dyDescent="0.2">
      <c r="D46" s="24">
        <v>12296358</v>
      </c>
    </row>
    <row r="47" spans="1:5" hidden="1" x14ac:dyDescent="0.2">
      <c r="D47" s="25">
        <f>D44+D46</f>
        <v>55505341</v>
      </c>
    </row>
    <row r="49" spans="3:4" x14ac:dyDescent="0.2">
      <c r="C49" s="26"/>
      <c r="D49" s="26"/>
    </row>
    <row r="50" spans="3:4" x14ac:dyDescent="0.2">
      <c r="C50" s="26"/>
      <c r="D50" s="26"/>
    </row>
    <row r="51" spans="3:4" x14ac:dyDescent="0.2">
      <c r="C51" s="26"/>
      <c r="D51" s="26"/>
    </row>
    <row r="52" spans="3:4" x14ac:dyDescent="0.2">
      <c r="C52" s="26"/>
      <c r="D52" s="26"/>
    </row>
  </sheetData>
  <mergeCells count="8">
    <mergeCell ref="A27:E27"/>
    <mergeCell ref="A43:E43"/>
    <mergeCell ref="A1:E1"/>
    <mergeCell ref="A4:A5"/>
    <mergeCell ref="B4:B5"/>
    <mergeCell ref="C4:D4"/>
    <mergeCell ref="E4:E5"/>
    <mergeCell ref="A6:E6"/>
  </mergeCells>
  <pageMargins left="1.43" right="0.1574803149606299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2012 (2)</vt:lpstr>
      <vt:lpstr>2019</vt:lpstr>
      <vt:lpstr>2019 (2)</vt:lpstr>
      <vt:lpstr>2021</vt:lpstr>
      <vt:lpstr>2011</vt:lpstr>
      <vt:lpstr>'2019'!Заголовки_для_печати</vt:lpstr>
      <vt:lpstr>'2019 (2)'!Заголовки_для_печати</vt:lpstr>
      <vt:lpstr>'2021'!Заголовки_для_печати</vt:lpstr>
      <vt:lpstr>'2019'!Область_печати</vt:lpstr>
      <vt:lpstr>'2019 (2)'!Область_печати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Молчанова Ольга Петровна</cp:lastModifiedBy>
  <cp:lastPrinted>2021-10-20T09:24:50Z</cp:lastPrinted>
  <dcterms:created xsi:type="dcterms:W3CDTF">2009-10-30T10:08:21Z</dcterms:created>
  <dcterms:modified xsi:type="dcterms:W3CDTF">2021-11-01T10:05:55Z</dcterms:modified>
</cp:coreProperties>
</file>